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1385"/>
  </bookViews>
  <sheets>
    <sheet name="plasma" sheetId="1" r:id="rId1"/>
  </sheets>
  <definedNames>
    <definedName name="ED_V1">plasma!$F$2</definedName>
    <definedName name="K1r">plasma!$F$3</definedName>
    <definedName name="k2r">plasma!$F$4</definedName>
    <definedName name="k3r">plasma!$F$5</definedName>
    <definedName name="k4r">plasma!$F$6</definedName>
    <definedName name="ka">plasma!$F$3</definedName>
    <definedName name="kd">plasma!$F$5</definedName>
    <definedName name="ke">plasma!$F$4</definedName>
    <definedName name="kr">plasma!$F$6</definedName>
    <definedName name="Vb">plasma!$F$7</definedName>
  </definedNames>
  <calcPr calcId="145621"/>
</workbook>
</file>

<file path=xl/calcChain.xml><?xml version="1.0" encoding="utf-8"?>
<calcChain xmlns="http://schemas.openxmlformats.org/spreadsheetml/2006/main">
  <c r="C74" i="1" l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K1" i="1"/>
  <c r="K5" i="1"/>
  <c r="K4" i="1"/>
  <c r="K3" i="1"/>
  <c r="K2" i="1"/>
  <c r="E14" i="1" l="1"/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G14" i="1" l="1"/>
  <c r="F14" i="1" l="1"/>
  <c r="H14" i="1" s="1"/>
  <c r="E15" i="1" s="1"/>
  <c r="G15" i="1" l="1"/>
  <c r="F15" i="1" l="1"/>
  <c r="H15" i="1" s="1"/>
  <c r="E16" i="1" s="1"/>
  <c r="G16" i="1" l="1"/>
  <c r="F16" i="1" l="1"/>
  <c r="H16" i="1" s="1"/>
  <c r="E17" i="1" s="1"/>
  <c r="G17" i="1" l="1"/>
  <c r="F17" i="1" l="1"/>
  <c r="H17" i="1"/>
  <c r="E18" i="1" s="1"/>
  <c r="G18" i="1" l="1"/>
  <c r="F18" i="1" l="1"/>
  <c r="H18" i="1" s="1"/>
  <c r="E19" i="1" s="1"/>
  <c r="G19" i="1" l="1"/>
  <c r="F19" i="1" l="1"/>
  <c r="H19" i="1" s="1"/>
  <c r="E20" i="1" s="1"/>
  <c r="G20" i="1" l="1"/>
  <c r="F20" i="1" l="1"/>
  <c r="H20" i="1"/>
  <c r="E21" i="1" s="1"/>
  <c r="G21" i="1" l="1"/>
  <c r="F21" i="1" l="1"/>
  <c r="H21" i="1" s="1"/>
  <c r="E22" i="1" s="1"/>
  <c r="G22" i="1" l="1"/>
  <c r="F22" i="1" l="1"/>
  <c r="H22" i="1" s="1"/>
  <c r="E23" i="1" s="1"/>
  <c r="G23" i="1" l="1"/>
  <c r="F23" i="1" l="1"/>
  <c r="H23" i="1" s="1"/>
  <c r="E24" i="1" s="1"/>
  <c r="G24" i="1" l="1"/>
  <c r="F24" i="1" l="1"/>
  <c r="H24" i="1"/>
  <c r="E25" i="1" s="1"/>
  <c r="G25" i="1" l="1"/>
  <c r="F25" i="1" l="1"/>
  <c r="H25" i="1"/>
  <c r="E26" i="1" s="1"/>
  <c r="G26" i="1" l="1"/>
  <c r="F26" i="1" l="1"/>
  <c r="H26" i="1" s="1"/>
  <c r="E27" i="1" s="1"/>
  <c r="G27" i="1" l="1"/>
  <c r="F27" i="1" l="1"/>
  <c r="H27" i="1" s="1"/>
  <c r="E28" i="1" s="1"/>
  <c r="G28" i="1" l="1"/>
  <c r="F28" i="1" l="1"/>
  <c r="H28" i="1"/>
  <c r="E29" i="1" s="1"/>
  <c r="G29" i="1" l="1"/>
  <c r="F29" i="1" l="1"/>
  <c r="H29" i="1" s="1"/>
  <c r="E30" i="1" s="1"/>
  <c r="G30" i="1" l="1"/>
  <c r="F30" i="1" l="1"/>
  <c r="H30" i="1" s="1"/>
  <c r="E31" i="1" s="1"/>
  <c r="G31" i="1" l="1"/>
  <c r="F31" i="1" l="1"/>
  <c r="H31" i="1" s="1"/>
  <c r="E32" i="1" s="1"/>
  <c r="G32" i="1" l="1"/>
  <c r="F32" i="1" l="1"/>
  <c r="H32" i="1" s="1"/>
  <c r="E33" i="1" s="1"/>
  <c r="G33" i="1" l="1"/>
  <c r="F33" i="1" l="1"/>
  <c r="H33" i="1" s="1"/>
  <c r="E34" i="1" s="1"/>
  <c r="G34" i="1" l="1"/>
  <c r="F34" i="1" l="1"/>
  <c r="H34" i="1"/>
  <c r="E35" i="1" s="1"/>
  <c r="G35" i="1" l="1"/>
  <c r="F35" i="1" l="1"/>
  <c r="H35" i="1" s="1"/>
  <c r="E36" i="1" s="1"/>
  <c r="G36" i="1" l="1"/>
  <c r="F36" i="1" l="1"/>
  <c r="H36" i="1" s="1"/>
  <c r="E37" i="1" s="1"/>
  <c r="G37" i="1" l="1"/>
  <c r="F37" i="1" l="1"/>
  <c r="H37" i="1"/>
  <c r="E38" i="1" s="1"/>
  <c r="G38" i="1" l="1"/>
  <c r="F38" i="1" l="1"/>
  <c r="H38" i="1" s="1"/>
  <c r="E39" i="1" s="1"/>
  <c r="G39" i="1" l="1"/>
  <c r="F39" i="1" l="1"/>
  <c r="H39" i="1" s="1"/>
  <c r="E40" i="1" s="1"/>
  <c r="G40" i="1" l="1"/>
  <c r="F40" i="1" l="1"/>
  <c r="H40" i="1" s="1"/>
  <c r="E41" i="1" s="1"/>
  <c r="G41" i="1" l="1"/>
  <c r="F41" i="1" l="1"/>
  <c r="H41" i="1" s="1"/>
  <c r="E42" i="1" s="1"/>
  <c r="G42" i="1" l="1"/>
  <c r="F42" i="1" l="1"/>
  <c r="H42" i="1" s="1"/>
  <c r="E43" i="1" s="1"/>
  <c r="G43" i="1" l="1"/>
  <c r="F43" i="1" l="1"/>
  <c r="H43" i="1" s="1"/>
  <c r="E44" i="1" s="1"/>
  <c r="G44" i="1" l="1"/>
  <c r="F44" i="1" l="1"/>
  <c r="H44" i="1" s="1"/>
  <c r="E45" i="1" s="1"/>
  <c r="G45" i="1" l="1"/>
  <c r="F45" i="1" l="1"/>
  <c r="H45" i="1" s="1"/>
  <c r="E46" i="1" s="1"/>
  <c r="G46" i="1" l="1"/>
  <c r="F46" i="1" l="1"/>
  <c r="H46" i="1" s="1"/>
  <c r="E47" i="1" s="1"/>
  <c r="G47" i="1" l="1"/>
  <c r="F47" i="1" l="1"/>
  <c r="H47" i="1"/>
  <c r="E48" i="1" s="1"/>
  <c r="G48" i="1" l="1"/>
  <c r="F48" i="1" l="1"/>
  <c r="H48" i="1" s="1"/>
  <c r="E49" i="1" s="1"/>
  <c r="G49" i="1" l="1"/>
  <c r="F49" i="1" l="1"/>
  <c r="H49" i="1" s="1"/>
  <c r="E50" i="1" s="1"/>
  <c r="G50" i="1" l="1"/>
  <c r="F50" i="1" l="1"/>
  <c r="H50" i="1"/>
  <c r="E51" i="1" s="1"/>
  <c r="G51" i="1" l="1"/>
  <c r="F51" i="1" l="1"/>
  <c r="H51" i="1" s="1"/>
  <c r="E52" i="1" s="1"/>
  <c r="G52" i="1" l="1"/>
  <c r="F52" i="1" l="1"/>
  <c r="H52" i="1" s="1"/>
  <c r="E53" i="1" s="1"/>
  <c r="G53" i="1" l="1"/>
  <c r="F53" i="1" l="1"/>
  <c r="H53" i="1" s="1"/>
  <c r="E54" i="1" s="1"/>
  <c r="G54" i="1" l="1"/>
  <c r="F54" i="1" l="1"/>
  <c r="H54" i="1" s="1"/>
  <c r="E55" i="1" s="1"/>
  <c r="G55" i="1" l="1"/>
  <c r="F55" i="1" l="1"/>
  <c r="H55" i="1" s="1"/>
  <c r="E56" i="1" s="1"/>
  <c r="G56" i="1" l="1"/>
  <c r="F56" i="1" l="1"/>
  <c r="H56" i="1"/>
  <c r="E57" i="1" s="1"/>
  <c r="G57" i="1" l="1"/>
  <c r="F57" i="1" l="1"/>
  <c r="H57" i="1" s="1"/>
  <c r="E58" i="1" s="1"/>
  <c r="G58" i="1" l="1"/>
  <c r="F58" i="1" l="1"/>
  <c r="H58" i="1"/>
  <c r="E59" i="1" s="1"/>
  <c r="G59" i="1" l="1"/>
  <c r="F59" i="1" l="1"/>
  <c r="H59" i="1" s="1"/>
  <c r="E60" i="1" s="1"/>
  <c r="G60" i="1" l="1"/>
  <c r="F60" i="1" l="1"/>
  <c r="H60" i="1" s="1"/>
  <c r="E61" i="1" s="1"/>
  <c r="G61" i="1" l="1"/>
  <c r="F61" i="1" l="1"/>
  <c r="H61" i="1" s="1"/>
  <c r="E62" i="1" s="1"/>
  <c r="G62" i="1" l="1"/>
  <c r="F62" i="1" l="1"/>
  <c r="H62" i="1" s="1"/>
  <c r="E63" i="1" s="1"/>
  <c r="G63" i="1" l="1"/>
  <c r="F63" i="1" l="1"/>
  <c r="H63" i="1" s="1"/>
  <c r="E64" i="1" s="1"/>
  <c r="G64" i="1" l="1"/>
  <c r="F64" i="1" l="1"/>
  <c r="H64" i="1"/>
  <c r="E65" i="1" s="1"/>
  <c r="G65" i="1" l="1"/>
  <c r="F65" i="1" l="1"/>
  <c r="H65" i="1" s="1"/>
  <c r="E66" i="1" s="1"/>
  <c r="G66" i="1" l="1"/>
  <c r="F66" i="1" l="1"/>
  <c r="H66" i="1"/>
  <c r="E67" i="1" s="1"/>
  <c r="G67" i="1" l="1"/>
  <c r="F67" i="1" l="1"/>
  <c r="H67" i="1"/>
  <c r="E68" i="1" s="1"/>
  <c r="G68" i="1" l="1"/>
  <c r="F68" i="1" l="1"/>
  <c r="H68" i="1" s="1"/>
  <c r="E69" i="1" s="1"/>
  <c r="G69" i="1" l="1"/>
  <c r="F69" i="1" l="1"/>
  <c r="H69" i="1" s="1"/>
  <c r="E70" i="1" s="1"/>
  <c r="G70" i="1" l="1"/>
  <c r="F70" i="1" l="1"/>
  <c r="H70" i="1" s="1"/>
  <c r="E71" i="1" s="1"/>
  <c r="G71" i="1" l="1"/>
  <c r="F71" i="1" l="1"/>
  <c r="H71" i="1"/>
  <c r="E72" i="1" s="1"/>
  <c r="G72" i="1" l="1"/>
  <c r="F72" i="1" l="1"/>
  <c r="H72" i="1"/>
  <c r="E73" i="1" s="1"/>
  <c r="G73" i="1" l="1"/>
  <c r="F73" i="1" l="1"/>
  <c r="H73" i="1"/>
  <c r="E74" i="1" s="1"/>
  <c r="G74" i="1" l="1"/>
  <c r="F74" i="1" s="1"/>
  <c r="H74" i="1" l="1"/>
</calcChain>
</file>

<file path=xl/sharedStrings.xml><?xml version="1.0" encoding="utf-8"?>
<sst xmlns="http://schemas.openxmlformats.org/spreadsheetml/2006/main" count="30" uniqueCount="28">
  <si>
    <t>Concentration</t>
  </si>
  <si>
    <t>Time</t>
  </si>
  <si>
    <t>Integral</t>
  </si>
  <si>
    <t>0-t</t>
  </si>
  <si>
    <t>dT/2</t>
  </si>
  <si>
    <t>Example</t>
  </si>
  <si>
    <t>Parameters of the model</t>
  </si>
  <si>
    <t>ED/V1</t>
  </si>
  <si>
    <t>ka</t>
  </si>
  <si>
    <t>ke</t>
  </si>
  <si>
    <t>kd</t>
  </si>
  <si>
    <t>kr</t>
  </si>
  <si>
    <t>GI input</t>
  </si>
  <si>
    <t>(h)</t>
  </si>
  <si>
    <t>C1</t>
  </si>
  <si>
    <t>C2</t>
  </si>
  <si>
    <t>C1 integral</t>
  </si>
  <si>
    <t>C2 integral</t>
  </si>
  <si>
    <t>Simulated compartment curves</t>
  </si>
  <si>
    <t>Drug concentration in plasma (measured)</t>
  </si>
  <si>
    <t>C1 = Cp</t>
  </si>
  <si>
    <t>(0.4)</t>
  </si>
  <si>
    <t>(0.1)</t>
  </si>
  <si>
    <t>(2)</t>
  </si>
  <si>
    <t>(1000)</t>
  </si>
  <si>
    <t>Oral drug administration</t>
  </si>
  <si>
    <t>(0.2)</t>
  </si>
  <si>
    <t>Simulation of PK 1-CM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</si>
</sst>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NumberFormat="1" applyFont="1" applyFill="1"/>
    <xf numFmtId="0" fontId="4" fillId="0" borderId="0" xfId="0" applyFont="1"/>
    <xf numFmtId="0" fontId="5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/>
    <xf numFmtId="0" fontId="0" fillId="0" borderId="0" xfId="0" applyFill="1"/>
    <xf numFmtId="0" fontId="6" fillId="2" borderId="0" xfId="0" applyFont="1" applyFill="1"/>
    <xf numFmtId="0" fontId="1" fillId="0" borderId="0" xfId="0" applyFont="1"/>
    <xf numFmtId="49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2301039520277"/>
          <c:y val="5.8411214953271028E-2"/>
          <c:w val="0.73942592571172683"/>
          <c:h val="0.79205607476635509"/>
        </c:manualLayout>
      </c:layout>
      <c:scatterChart>
        <c:scatterStyle val="smoothMarker"/>
        <c:varyColors val="0"/>
        <c:ser>
          <c:idx val="1"/>
          <c:order val="0"/>
          <c:tx>
            <c:v>C1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plasma!$A$13:$A$110</c:f>
              <c:numCache>
                <c:formatCode>General</c:formatCode>
                <c:ptCount val="98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</c:v>
                </c:pt>
                <c:pt idx="11">
                  <c:v>0.35</c:v>
                </c:pt>
                <c:pt idx="12">
                  <c:v>0.4</c:v>
                </c:pt>
                <c:pt idx="13">
                  <c:v>0.45</c:v>
                </c:pt>
                <c:pt idx="14">
                  <c:v>0.5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0.65</c:v>
                </c:pt>
                <c:pt idx="18">
                  <c:v>0.7</c:v>
                </c:pt>
                <c:pt idx="19">
                  <c:v>0.75</c:v>
                </c:pt>
                <c:pt idx="20">
                  <c:v>0.8</c:v>
                </c:pt>
                <c:pt idx="21">
                  <c:v>0.85</c:v>
                </c:pt>
                <c:pt idx="22">
                  <c:v>0.9</c:v>
                </c:pt>
                <c:pt idx="23">
                  <c:v>0.95</c:v>
                </c:pt>
                <c:pt idx="24">
                  <c:v>1</c:v>
                </c:pt>
                <c:pt idx="25">
                  <c:v>1.1000000000000001</c:v>
                </c:pt>
                <c:pt idx="26">
                  <c:v>1.2</c:v>
                </c:pt>
                <c:pt idx="27">
                  <c:v>1.3</c:v>
                </c:pt>
                <c:pt idx="28">
                  <c:v>1.4</c:v>
                </c:pt>
                <c:pt idx="29">
                  <c:v>1.5</c:v>
                </c:pt>
                <c:pt idx="30">
                  <c:v>1.6</c:v>
                </c:pt>
                <c:pt idx="31">
                  <c:v>1.7</c:v>
                </c:pt>
                <c:pt idx="32">
                  <c:v>1.8</c:v>
                </c:pt>
                <c:pt idx="33">
                  <c:v>1.9</c:v>
                </c:pt>
                <c:pt idx="34">
                  <c:v>2</c:v>
                </c:pt>
                <c:pt idx="35">
                  <c:v>2.2000000000000002</c:v>
                </c:pt>
                <c:pt idx="36">
                  <c:v>2.4</c:v>
                </c:pt>
                <c:pt idx="37">
                  <c:v>2.6</c:v>
                </c:pt>
                <c:pt idx="38">
                  <c:v>2.8</c:v>
                </c:pt>
                <c:pt idx="39">
                  <c:v>3</c:v>
                </c:pt>
                <c:pt idx="40">
                  <c:v>3.2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4</c:v>
                </c:pt>
                <c:pt idx="45">
                  <c:v>4.5</c:v>
                </c:pt>
                <c:pt idx="46">
                  <c:v>5</c:v>
                </c:pt>
                <c:pt idx="47">
                  <c:v>5.5</c:v>
                </c:pt>
                <c:pt idx="48">
                  <c:v>6</c:v>
                </c:pt>
                <c:pt idx="49">
                  <c:v>6.5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13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20</c:v>
                </c:pt>
                <c:pt idx="61">
                  <c:v>24</c:v>
                </c:pt>
              </c:numCache>
            </c:numRef>
          </c:xVal>
          <c:yVal>
            <c:numRef>
              <c:f>plasma!$E$13:$E$110</c:f>
              <c:numCache>
                <c:formatCode>General</c:formatCode>
                <c:ptCount val="98"/>
                <c:pt idx="0">
                  <c:v>0</c:v>
                </c:pt>
                <c:pt idx="1">
                  <c:v>9.8907725740483254</c:v>
                </c:pt>
                <c:pt idx="2">
                  <c:v>19.565932945744574</c:v>
                </c:pt>
                <c:pt idx="3">
                  <c:v>29.029790006829227</c:v>
                </c:pt>
                <c:pt idx="4">
                  <c:v>38.2865672483805</c:v>
                </c:pt>
                <c:pt idx="5">
                  <c:v>47.34040445201822</c:v>
                </c:pt>
                <c:pt idx="6">
                  <c:v>89.708492446514398</c:v>
                </c:pt>
                <c:pt idx="7">
                  <c:v>127.57832455961574</c:v>
                </c:pt>
                <c:pt idx="8">
                  <c:v>161.38260722373823</c:v>
                </c:pt>
                <c:pt idx="9">
                  <c:v>191.51282323295771</c:v>
                </c:pt>
                <c:pt idx="10">
                  <c:v>218.32315515034475</c:v>
                </c:pt>
                <c:pt idx="11">
                  <c:v>242.13403534915565</c:v>
                </c:pt>
                <c:pt idx="12">
                  <c:v>263.23535821841187</c:v>
                </c:pt>
                <c:pt idx="13">
                  <c:v>281.88938668221988</c:v>
                </c:pt>
                <c:pt idx="14">
                  <c:v>298.33338212277329</c:v>
                </c:pt>
                <c:pt idx="15">
                  <c:v>312.78198402869742</c:v>
                </c:pt>
                <c:pt idx="16">
                  <c:v>325.42936318556474</c:v>
                </c:pt>
                <c:pt idx="17">
                  <c:v>336.45116995893704</c:v>
                </c:pt>
                <c:pt idx="18">
                  <c:v>346.00629716949788</c:v>
                </c:pt>
                <c:pt idx="19">
                  <c:v>354.23847520421759</c:v>
                </c:pt>
                <c:pt idx="20">
                  <c:v>361.27771532844156</c:v>
                </c:pt>
                <c:pt idx="21">
                  <c:v>367.24161564453703</c:v>
                </c:pt>
                <c:pt idx="22">
                  <c:v>372.23654276804814</c:v>
                </c:pt>
                <c:pt idx="23">
                  <c:v>376.35870104844145</c:v>
                </c:pt>
                <c:pt idx="24">
                  <c:v>379.69510003603034</c:v>
                </c:pt>
                <c:pt idx="25">
                  <c:v>384.3210014582271</c:v>
                </c:pt>
                <c:pt idx="26">
                  <c:v>386.65385542584704</c:v>
                </c:pt>
                <c:pt idx="27">
                  <c:v>387.13812317735432</c:v>
                </c:pt>
                <c:pt idx="28">
                  <c:v>386.13712845558291</c:v>
                </c:pt>
                <c:pt idx="29">
                  <c:v>383.94777653436046</c:v>
                </c:pt>
                <c:pt idx="30">
                  <c:v>380.8126049146195</c:v>
                </c:pt>
                <c:pt idx="31">
                  <c:v>376.92964938068656</c:v>
                </c:pt>
                <c:pt idx="32">
                  <c:v>372.46052142910543</c:v>
                </c:pt>
                <c:pt idx="33">
                  <c:v>367.53702129740373</c:v>
                </c:pt>
                <c:pt idx="34">
                  <c:v>362.26655204766871</c:v>
                </c:pt>
                <c:pt idx="35">
                  <c:v>351.01997107798849</c:v>
                </c:pt>
                <c:pt idx="36">
                  <c:v>339.23859616024799</c:v>
                </c:pt>
                <c:pt idx="37">
                  <c:v>327.26511328546331</c:v>
                </c:pt>
                <c:pt idx="38">
                  <c:v>315.32270722734609</c:v>
                </c:pt>
                <c:pt idx="39">
                  <c:v>303.55471456147791</c:v>
                </c:pt>
                <c:pt idx="40">
                  <c:v>292.05119384509271</c:v>
                </c:pt>
                <c:pt idx="41">
                  <c:v>280.86672650083858</c:v>
                </c:pt>
                <c:pt idx="42">
                  <c:v>270.03233984368222</c:v>
                </c:pt>
                <c:pt idx="43">
                  <c:v>259.56349042576147</c:v>
                </c:pt>
                <c:pt idx="44">
                  <c:v>249.46540688236792</c:v>
                </c:pt>
                <c:pt idx="45">
                  <c:v>225.80777423824514</c:v>
                </c:pt>
                <c:pt idx="46">
                  <c:v>204.33941948904285</c:v>
                </c:pt>
                <c:pt idx="47">
                  <c:v>184.89218821816843</c:v>
                </c:pt>
                <c:pt idx="48">
                  <c:v>167.2884357633128</c:v>
                </c:pt>
                <c:pt idx="49">
                  <c:v>151.35805325392408</c:v>
                </c:pt>
                <c:pt idx="50">
                  <c:v>136.94368094435416</c:v>
                </c:pt>
                <c:pt idx="51">
                  <c:v>112.04515667880995</c:v>
                </c:pt>
                <c:pt idx="52">
                  <c:v>91.673354239569449</c:v>
                </c:pt>
                <c:pt idx="53">
                  <c:v>75.005477636386928</c:v>
                </c:pt>
                <c:pt idx="54">
                  <c:v>61.368118876228699</c:v>
                </c:pt>
                <c:pt idx="55">
                  <c:v>50.210279190185148</c:v>
                </c:pt>
                <c:pt idx="56">
                  <c:v>41.08113753407973</c:v>
                </c:pt>
                <c:pt idx="57">
                  <c:v>33.611839802618675</c:v>
                </c:pt>
                <c:pt idx="58">
                  <c:v>27.500596202414364</c:v>
                </c:pt>
                <c:pt idx="59">
                  <c:v>22.500487802012113</c:v>
                </c:pt>
                <c:pt idx="60">
                  <c:v>9.6430662008669241</c:v>
                </c:pt>
                <c:pt idx="61">
                  <c:v>4.1327426575143384</c:v>
                </c:pt>
              </c:numCache>
            </c:numRef>
          </c:yVal>
          <c:smooth val="1"/>
        </c:ser>
        <c:ser>
          <c:idx val="2"/>
          <c:order val="1"/>
          <c:tx>
            <c:v>C2</c:v>
          </c:tx>
          <c:spPr>
            <a:ln w="381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plasma!$A$13:$A$110</c:f>
              <c:numCache>
                <c:formatCode>General</c:formatCode>
                <c:ptCount val="98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0.25</c:v>
                </c:pt>
                <c:pt idx="10">
                  <c:v>0.3</c:v>
                </c:pt>
                <c:pt idx="11">
                  <c:v>0.35</c:v>
                </c:pt>
                <c:pt idx="12">
                  <c:v>0.4</c:v>
                </c:pt>
                <c:pt idx="13">
                  <c:v>0.45</c:v>
                </c:pt>
                <c:pt idx="14">
                  <c:v>0.5</c:v>
                </c:pt>
                <c:pt idx="15">
                  <c:v>0.55000000000000004</c:v>
                </c:pt>
                <c:pt idx="16">
                  <c:v>0.6</c:v>
                </c:pt>
                <c:pt idx="17">
                  <c:v>0.65</c:v>
                </c:pt>
                <c:pt idx="18">
                  <c:v>0.7</c:v>
                </c:pt>
                <c:pt idx="19">
                  <c:v>0.75</c:v>
                </c:pt>
                <c:pt idx="20">
                  <c:v>0.8</c:v>
                </c:pt>
                <c:pt idx="21">
                  <c:v>0.85</c:v>
                </c:pt>
                <c:pt idx="22">
                  <c:v>0.9</c:v>
                </c:pt>
                <c:pt idx="23">
                  <c:v>0.95</c:v>
                </c:pt>
                <c:pt idx="24">
                  <c:v>1</c:v>
                </c:pt>
                <c:pt idx="25">
                  <c:v>1.1000000000000001</c:v>
                </c:pt>
                <c:pt idx="26">
                  <c:v>1.2</c:v>
                </c:pt>
                <c:pt idx="27">
                  <c:v>1.3</c:v>
                </c:pt>
                <c:pt idx="28">
                  <c:v>1.4</c:v>
                </c:pt>
                <c:pt idx="29">
                  <c:v>1.5</c:v>
                </c:pt>
                <c:pt idx="30">
                  <c:v>1.6</c:v>
                </c:pt>
                <c:pt idx="31">
                  <c:v>1.7</c:v>
                </c:pt>
                <c:pt idx="32">
                  <c:v>1.8</c:v>
                </c:pt>
                <c:pt idx="33">
                  <c:v>1.9</c:v>
                </c:pt>
                <c:pt idx="34">
                  <c:v>2</c:v>
                </c:pt>
                <c:pt idx="35">
                  <c:v>2.2000000000000002</c:v>
                </c:pt>
                <c:pt idx="36">
                  <c:v>2.4</c:v>
                </c:pt>
                <c:pt idx="37">
                  <c:v>2.6</c:v>
                </c:pt>
                <c:pt idx="38">
                  <c:v>2.8</c:v>
                </c:pt>
                <c:pt idx="39">
                  <c:v>3</c:v>
                </c:pt>
                <c:pt idx="40">
                  <c:v>3.2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4</c:v>
                </c:pt>
                <c:pt idx="45">
                  <c:v>4.5</c:v>
                </c:pt>
                <c:pt idx="46">
                  <c:v>5</c:v>
                </c:pt>
                <c:pt idx="47">
                  <c:v>5.5</c:v>
                </c:pt>
                <c:pt idx="48">
                  <c:v>6</c:v>
                </c:pt>
                <c:pt idx="49">
                  <c:v>6.5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13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20</c:v>
                </c:pt>
                <c:pt idx="61">
                  <c:v>24</c:v>
                </c:pt>
              </c:numCache>
            </c:numRef>
          </c:xVal>
          <c:yVal>
            <c:numRef>
              <c:f>plasma!$F$13:$F$110</c:f>
              <c:numCache>
                <c:formatCode>General</c:formatCode>
                <c:ptCount val="9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</c:numCache>
            </c:numRef>
          </c:yVal>
          <c:smooth val="1"/>
        </c:ser>
        <c:ser>
          <c:idx val="0"/>
          <c:order val="2"/>
          <c:tx>
            <c:v>Plasma</c:v>
          </c:tx>
          <c:spPr>
            <a:ln>
              <a:noFill/>
            </a:ln>
          </c:spPr>
          <c:marker>
            <c:symbol val="diamond"/>
            <c:size val="9"/>
            <c:spPr>
              <a:solidFill>
                <a:srgbClr val="C00000"/>
              </a:solidFill>
            </c:spPr>
          </c:marker>
          <c:xVal>
            <c:numRef>
              <c:f>plasma!$J$13:$J$20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12</c:v>
                </c:pt>
              </c:numCache>
            </c:numRef>
          </c:xVal>
          <c:yVal>
            <c:numRef>
              <c:f>plasma!$K$13:$K$20</c:f>
              <c:numCache>
                <c:formatCode>General</c:formatCode>
                <c:ptCount val="8"/>
                <c:pt idx="0">
                  <c:v>298</c:v>
                </c:pt>
                <c:pt idx="1">
                  <c:v>380</c:v>
                </c:pt>
                <c:pt idx="2">
                  <c:v>362</c:v>
                </c:pt>
                <c:pt idx="3">
                  <c:v>304</c:v>
                </c:pt>
                <c:pt idx="4">
                  <c:v>249</c:v>
                </c:pt>
                <c:pt idx="5">
                  <c:v>167</c:v>
                </c:pt>
                <c:pt idx="6">
                  <c:v>112</c:v>
                </c:pt>
                <c:pt idx="7">
                  <c:v>50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373120"/>
        <c:axId val="258404352"/>
      </c:scatterChart>
      <c:valAx>
        <c:axId val="258373120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Time from oral drug</a:t>
                </a:r>
                <a:r>
                  <a:rPr lang="en-GB" baseline="0"/>
                  <a:t> administration</a:t>
                </a:r>
                <a:r>
                  <a:rPr lang="en-GB"/>
                  <a:t> (h)</a:t>
                </a:r>
              </a:p>
            </c:rich>
          </c:tx>
          <c:layout>
            <c:manualLayout>
              <c:xMode val="edge"/>
              <c:yMode val="edge"/>
              <c:x val="0.34856233569019618"/>
              <c:y val="0.91355140186915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8404352"/>
        <c:crosses val="autoZero"/>
        <c:crossBetween val="midCat"/>
      </c:valAx>
      <c:valAx>
        <c:axId val="2584043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Concentration in plasma</a:t>
                </a:r>
              </a:p>
            </c:rich>
          </c:tx>
          <c:layout>
            <c:manualLayout>
              <c:xMode val="edge"/>
              <c:yMode val="edge"/>
              <c:x val="2.7072802772054073E-2"/>
              <c:y val="0.2920560747663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83731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09788939874389"/>
          <c:y val="0.32476635514018692"/>
          <c:w val="0.12690216258178996"/>
          <c:h val="0.154835752482811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69850</xdr:colOff>
      <xdr:row>21</xdr:row>
      <xdr:rowOff>28575</xdr:rowOff>
    </xdr:from>
    <xdr:to>
      <xdr:col>17</xdr:col>
      <xdr:colOff>219075</xdr:colOff>
      <xdr:row>46</xdr:row>
      <xdr:rowOff>57150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showGridLines="0" tabSelected="1" zoomScale="75" zoomScaleNormal="75" workbookViewId="0">
      <selection activeCell="A2" sqref="A2"/>
    </sheetView>
  </sheetViews>
  <sheetFormatPr defaultRowHeight="12.75" x14ac:dyDescent="0.2"/>
  <cols>
    <col min="1" max="1" width="9.28515625" customWidth="1"/>
    <col min="2" max="2" width="7.85546875" customWidth="1"/>
    <col min="3" max="3" width="11.7109375" customWidth="1"/>
    <col min="4" max="4" width="8.28515625" customWidth="1"/>
    <col min="6" max="8" width="12.42578125" bestFit="1" customWidth="1"/>
  </cols>
  <sheetData>
    <row r="1" spans="1:12" ht="15.75" x14ac:dyDescent="0.25">
      <c r="A1" s="4" t="s">
        <v>5</v>
      </c>
      <c r="E1" s="4" t="s">
        <v>6</v>
      </c>
      <c r="F1" s="4"/>
      <c r="K1">
        <f>ED_V1</f>
        <v>1000</v>
      </c>
    </row>
    <row r="2" spans="1:12" ht="15.75" x14ac:dyDescent="0.25">
      <c r="A2" s="4" t="s">
        <v>27</v>
      </c>
      <c r="E2" s="4" t="s">
        <v>7</v>
      </c>
      <c r="F2" s="10">
        <v>1000</v>
      </c>
      <c r="G2" s="12" t="s">
        <v>24</v>
      </c>
      <c r="K2">
        <f>ka</f>
        <v>2</v>
      </c>
    </row>
    <row r="3" spans="1:12" ht="15" x14ac:dyDescent="0.25">
      <c r="A3" s="11" t="s">
        <v>25</v>
      </c>
      <c r="E3" s="5" t="s">
        <v>8</v>
      </c>
      <c r="F3" s="6">
        <v>2</v>
      </c>
      <c r="G3" s="12" t="s">
        <v>23</v>
      </c>
      <c r="K3">
        <f>ke</f>
        <v>0.2</v>
      </c>
    </row>
    <row r="4" spans="1:12" ht="15" x14ac:dyDescent="0.25">
      <c r="A4" s="11" t="s">
        <v>20</v>
      </c>
      <c r="E4" s="5" t="s">
        <v>9</v>
      </c>
      <c r="F4" s="6">
        <v>0.2</v>
      </c>
      <c r="G4" s="12" t="s">
        <v>26</v>
      </c>
      <c r="K4">
        <f>kd</f>
        <v>0</v>
      </c>
    </row>
    <row r="5" spans="1:12" ht="15" x14ac:dyDescent="0.25">
      <c r="E5" s="5" t="s">
        <v>10</v>
      </c>
      <c r="F5" s="6">
        <v>0</v>
      </c>
      <c r="G5" s="12" t="s">
        <v>21</v>
      </c>
      <c r="K5">
        <f>kr</f>
        <v>0</v>
      </c>
    </row>
    <row r="6" spans="1:12" ht="15" x14ac:dyDescent="0.25">
      <c r="E6" s="5" t="s">
        <v>11</v>
      </c>
      <c r="F6" s="6">
        <v>0</v>
      </c>
      <c r="G6" s="12" t="s">
        <v>22</v>
      </c>
    </row>
    <row r="7" spans="1:12" ht="15" x14ac:dyDescent="0.25">
      <c r="E7" s="5"/>
      <c r="F7" s="9"/>
    </row>
    <row r="9" spans="1:12" ht="15.75" x14ac:dyDescent="0.25">
      <c r="A9" s="4" t="s">
        <v>12</v>
      </c>
      <c r="B9" s="4"/>
      <c r="C9" s="4"/>
      <c r="D9" s="4"/>
      <c r="E9" s="4" t="s">
        <v>18</v>
      </c>
      <c r="F9" s="4"/>
      <c r="G9" s="4"/>
      <c r="H9" s="4"/>
      <c r="I9" s="4"/>
      <c r="J9" s="4" t="s">
        <v>19</v>
      </c>
      <c r="K9" s="4"/>
      <c r="L9" s="4"/>
    </row>
    <row r="11" spans="1:12" x14ac:dyDescent="0.2">
      <c r="A11" t="s">
        <v>1</v>
      </c>
      <c r="B11" t="s">
        <v>4</v>
      </c>
      <c r="C11" t="s">
        <v>2</v>
      </c>
      <c r="E11" s="7" t="s">
        <v>14</v>
      </c>
      <c r="F11" s="8" t="s">
        <v>15</v>
      </c>
      <c r="G11" s="8" t="s">
        <v>16</v>
      </c>
      <c r="H11" s="8" t="s">
        <v>17</v>
      </c>
      <c r="J11" t="s">
        <v>1</v>
      </c>
      <c r="K11" t="s">
        <v>0</v>
      </c>
    </row>
    <row r="12" spans="1:12" x14ac:dyDescent="0.2">
      <c r="A12" s="8" t="s">
        <v>13</v>
      </c>
      <c r="C12" t="s">
        <v>3</v>
      </c>
      <c r="E12" s="6"/>
      <c r="J12" s="8" t="s">
        <v>13</v>
      </c>
    </row>
    <row r="13" spans="1:12" s="2" customFormat="1" x14ac:dyDescent="0.2">
      <c r="A13" s="1">
        <v>0</v>
      </c>
      <c r="B13" s="2">
        <v>0</v>
      </c>
      <c r="C13" s="2">
        <f>(1-EXP(-ka*$A13))/ka</f>
        <v>0</v>
      </c>
      <c r="E13" s="7">
        <v>0</v>
      </c>
      <c r="F13" s="2">
        <v>0</v>
      </c>
      <c r="G13" s="2">
        <v>0</v>
      </c>
      <c r="H13" s="2">
        <v>0</v>
      </c>
      <c r="J13" s="2">
        <v>0.5</v>
      </c>
      <c r="K13" s="2">
        <v>298</v>
      </c>
    </row>
    <row r="14" spans="1:12" s="2" customFormat="1" x14ac:dyDescent="0.2">
      <c r="A14" s="1">
        <v>0.01</v>
      </c>
      <c r="B14" s="2">
        <f t="shared" ref="B14:B45" si="0">(A14-A13)/2</f>
        <v>5.0000000000000001E-3</v>
      </c>
      <c r="C14" s="2">
        <f>(1-EXP(-ka*$A14))/ka</f>
        <v>9.9006633466223737E-3</v>
      </c>
      <c r="E14" s="7">
        <f t="shared" ref="E14:E45" si="1">(ED_V1*C14-(ke+kd/(1+kr*B14))*(G13+E13*B14)+(kr/(1+kr*B14))*(H13+F13*B14))/(1+(ke+kd/(1+kr*B14))*B14)</f>
        <v>9.8907725740483254</v>
      </c>
      <c r="F14" s="2">
        <f t="shared" ref="F14:F45" si="2">(kd*G14-kr*(H13+F13*B14))/(1+kr*B14)</f>
        <v>0</v>
      </c>
      <c r="G14" s="2">
        <f t="shared" ref="G14:G45" si="3">G13+0.5*(E14+E13)*(A14-A13)</f>
        <v>4.945386287024163E-2</v>
      </c>
      <c r="H14" s="2">
        <f t="shared" ref="H14:H45" si="4">H13+0.5*(F14+F13)*(A14-A13)</f>
        <v>0</v>
      </c>
      <c r="J14" s="2">
        <v>1</v>
      </c>
      <c r="K14" s="2">
        <v>380</v>
      </c>
    </row>
    <row r="15" spans="1:12" s="2" customFormat="1" x14ac:dyDescent="0.2">
      <c r="A15" s="1">
        <v>0.02</v>
      </c>
      <c r="B15" s="2">
        <f t="shared" si="0"/>
        <v>5.0000000000000001E-3</v>
      </c>
      <c r="C15" s="2">
        <f>(1-EXP(-ka*$A15))/ka</f>
        <v>1.9605280423838412E-2</v>
      </c>
      <c r="E15" s="7">
        <f t="shared" si="1"/>
        <v>19.565932945744574</v>
      </c>
      <c r="F15" s="2">
        <f t="shared" si="2"/>
        <v>0</v>
      </c>
      <c r="G15" s="2">
        <f t="shared" si="3"/>
        <v>0.19673739046920613</v>
      </c>
      <c r="H15" s="2">
        <f t="shared" si="4"/>
        <v>0</v>
      </c>
      <c r="J15" s="2">
        <v>2</v>
      </c>
      <c r="K15" s="2">
        <v>362</v>
      </c>
    </row>
    <row r="16" spans="1:12" s="2" customFormat="1" x14ac:dyDescent="0.2">
      <c r="A16" s="1">
        <v>0.03</v>
      </c>
      <c r="B16" s="2">
        <f t="shared" si="0"/>
        <v>4.9999999999999992E-3</v>
      </c>
      <c r="C16" s="2">
        <f>(1-EXP(-ka*$A16))/ka</f>
        <v>2.911773320787564E-2</v>
      </c>
      <c r="E16" s="7">
        <f t="shared" si="1"/>
        <v>29.029790006829227</v>
      </c>
      <c r="F16" s="2">
        <f t="shared" si="2"/>
        <v>0</v>
      </c>
      <c r="G16" s="2">
        <f t="shared" si="3"/>
        <v>0.4397160052320751</v>
      </c>
      <c r="H16" s="2">
        <f t="shared" si="4"/>
        <v>0</v>
      </c>
      <c r="J16" s="2">
        <v>3</v>
      </c>
      <c r="K16" s="2">
        <v>304</v>
      </c>
    </row>
    <row r="17" spans="1:11" s="2" customFormat="1" x14ac:dyDescent="0.2">
      <c r="A17" s="1">
        <v>0.04</v>
      </c>
      <c r="B17" s="2">
        <f t="shared" si="0"/>
        <v>5.000000000000001E-3</v>
      </c>
      <c r="C17" s="2">
        <f>(1-EXP(-ka*$A17))/ka</f>
        <v>3.8441826806682122E-2</v>
      </c>
      <c r="E17" s="7">
        <f t="shared" si="1"/>
        <v>38.2865672483805</v>
      </c>
      <c r="F17" s="2">
        <f t="shared" si="2"/>
        <v>0</v>
      </c>
      <c r="G17" s="2">
        <f t="shared" si="3"/>
        <v>0.77629779150812372</v>
      </c>
      <c r="H17" s="2">
        <f t="shared" si="4"/>
        <v>0</v>
      </c>
      <c r="J17" s="2">
        <v>4</v>
      </c>
      <c r="K17" s="2">
        <v>249</v>
      </c>
    </row>
    <row r="18" spans="1:11" s="2" customFormat="1" x14ac:dyDescent="0.2">
      <c r="A18" s="1">
        <v>0.05</v>
      </c>
      <c r="B18" s="2">
        <f t="shared" si="0"/>
        <v>5.000000000000001E-3</v>
      </c>
      <c r="C18" s="2">
        <f>(1-EXP(-ka*$A18))/ka</f>
        <v>4.7581290982020241E-2</v>
      </c>
      <c r="E18" s="7">
        <f t="shared" si="1"/>
        <v>47.34040445201822</v>
      </c>
      <c r="F18" s="2">
        <f t="shared" si="2"/>
        <v>0</v>
      </c>
      <c r="G18" s="2">
        <f t="shared" si="3"/>
        <v>1.2044326500101175</v>
      </c>
      <c r="H18" s="2">
        <f t="shared" si="4"/>
        <v>0</v>
      </c>
      <c r="J18" s="2">
        <v>6</v>
      </c>
      <c r="K18" s="2">
        <v>167</v>
      </c>
    </row>
    <row r="19" spans="1:11" s="2" customFormat="1" x14ac:dyDescent="0.2">
      <c r="A19" s="1">
        <v>0.1</v>
      </c>
      <c r="B19" s="2">
        <f t="shared" si="0"/>
        <v>2.5000000000000001E-2</v>
      </c>
      <c r="C19" s="2">
        <f>(1-EXP(-ka*$A19))/ka</f>
        <v>9.063462346100909E-2</v>
      </c>
      <c r="E19" s="7">
        <f t="shared" si="1"/>
        <v>89.708492446514398</v>
      </c>
      <c r="F19" s="2">
        <f t="shared" si="2"/>
        <v>0</v>
      </c>
      <c r="G19" s="2">
        <f t="shared" si="3"/>
        <v>4.6306550724734334</v>
      </c>
      <c r="H19" s="2">
        <f t="shared" si="4"/>
        <v>0</v>
      </c>
      <c r="J19" s="2">
        <v>8</v>
      </c>
      <c r="K19" s="3">
        <v>112</v>
      </c>
    </row>
    <row r="20" spans="1:11" s="2" customFormat="1" x14ac:dyDescent="0.2">
      <c r="A20" s="1">
        <v>0.15</v>
      </c>
      <c r="B20" s="2">
        <f t="shared" si="0"/>
        <v>2.4999999999999994E-2</v>
      </c>
      <c r="C20" s="2">
        <f>(1-EXP(-ka*$A20))/ka</f>
        <v>0.12959088965914106</v>
      </c>
      <c r="E20" s="7">
        <f t="shared" si="1"/>
        <v>127.57832455961574</v>
      </c>
      <c r="F20" s="2">
        <f t="shared" si="2"/>
        <v>0</v>
      </c>
      <c r="G20" s="2">
        <f t="shared" si="3"/>
        <v>10.062825497626687</v>
      </c>
      <c r="H20" s="2">
        <f t="shared" si="4"/>
        <v>0</v>
      </c>
      <c r="J20" s="2">
        <v>12</v>
      </c>
      <c r="K20" s="3">
        <v>50</v>
      </c>
    </row>
    <row r="21" spans="1:11" s="2" customFormat="1" x14ac:dyDescent="0.2">
      <c r="A21" s="1">
        <v>0.2</v>
      </c>
      <c r="B21" s="2">
        <f t="shared" si="0"/>
        <v>2.5000000000000008E-2</v>
      </c>
      <c r="C21" s="2">
        <f>(1-EXP(-ka*$A21))/ka</f>
        <v>0.16483997698218034</v>
      </c>
      <c r="E21" s="7">
        <f t="shared" si="1"/>
        <v>161.38260722373823</v>
      </c>
      <c r="F21" s="2">
        <f t="shared" si="2"/>
        <v>0</v>
      </c>
      <c r="G21" s="2">
        <f t="shared" si="3"/>
        <v>17.286848792210538</v>
      </c>
      <c r="H21" s="2">
        <f t="shared" si="4"/>
        <v>0</v>
      </c>
    </row>
    <row r="22" spans="1:11" s="2" customFormat="1" x14ac:dyDescent="0.2">
      <c r="A22" s="1">
        <v>0.25</v>
      </c>
      <c r="B22" s="2">
        <f t="shared" si="0"/>
        <v>2.4999999999999994E-2</v>
      </c>
      <c r="C22" s="2">
        <f>(1-EXP(-ka*$A22))/ka</f>
        <v>0.19673467014368329</v>
      </c>
      <c r="E22" s="7">
        <f t="shared" si="1"/>
        <v>191.51282323295771</v>
      </c>
      <c r="F22" s="2">
        <f t="shared" si="2"/>
        <v>0</v>
      </c>
      <c r="G22" s="2">
        <f t="shared" si="3"/>
        <v>26.109234553627935</v>
      </c>
      <c r="H22" s="2">
        <f t="shared" si="4"/>
        <v>0</v>
      </c>
    </row>
    <row r="23" spans="1:11" s="2" customFormat="1" x14ac:dyDescent="0.2">
      <c r="A23" s="1">
        <v>0.3</v>
      </c>
      <c r="B23" s="2">
        <f t="shared" si="0"/>
        <v>2.4999999999999994E-2</v>
      </c>
      <c r="C23" s="2">
        <f>(1-EXP(-ka*$A23))/ka</f>
        <v>0.22559418195298681</v>
      </c>
      <c r="E23" s="7">
        <f t="shared" si="1"/>
        <v>218.32315515034475</v>
      </c>
      <c r="F23" s="2">
        <f t="shared" si="2"/>
        <v>0</v>
      </c>
      <c r="G23" s="2">
        <f t="shared" si="3"/>
        <v>36.355134013210495</v>
      </c>
      <c r="H23" s="2">
        <f t="shared" si="4"/>
        <v>0</v>
      </c>
    </row>
    <row r="24" spans="1:11" s="2" customFormat="1" x14ac:dyDescent="0.2">
      <c r="A24" s="1">
        <v>0.35</v>
      </c>
      <c r="B24" s="2">
        <f t="shared" si="0"/>
        <v>2.4999999999999994E-2</v>
      </c>
      <c r="C24" s="2">
        <f>(1-EXP(-ka*$A24))/ka</f>
        <v>0.25170734810429524</v>
      </c>
      <c r="E24" s="7">
        <f t="shared" si="1"/>
        <v>242.13403534915565</v>
      </c>
      <c r="F24" s="2">
        <f t="shared" si="2"/>
        <v>0</v>
      </c>
      <c r="G24" s="2">
        <f t="shared" si="3"/>
        <v>47.866563775698005</v>
      </c>
      <c r="H24" s="2">
        <f t="shared" si="4"/>
        <v>0</v>
      </c>
    </row>
    <row r="25" spans="1:11" s="2" customFormat="1" x14ac:dyDescent="0.2">
      <c r="A25" s="1">
        <v>0.4</v>
      </c>
      <c r="B25" s="2">
        <f t="shared" si="0"/>
        <v>2.5000000000000022E-2</v>
      </c>
      <c r="C25" s="2">
        <f>(1-EXP(-ka*$A25))/ka</f>
        <v>0.27533551794138922</v>
      </c>
      <c r="E25" s="7">
        <f t="shared" si="1"/>
        <v>263.23535821841187</v>
      </c>
      <c r="F25" s="2">
        <f t="shared" si="2"/>
        <v>0</v>
      </c>
      <c r="G25" s="2">
        <f t="shared" si="3"/>
        <v>60.500798614887202</v>
      </c>
      <c r="H25" s="2">
        <f t="shared" si="4"/>
        <v>0</v>
      </c>
    </row>
    <row r="26" spans="1:11" s="2" customFormat="1" x14ac:dyDescent="0.2">
      <c r="A26" s="1">
        <v>0.45</v>
      </c>
      <c r="B26" s="2">
        <f t="shared" si="0"/>
        <v>2.4999999999999994E-2</v>
      </c>
      <c r="C26" s="2">
        <f>(1-EXP(-ka*$A26))/ka</f>
        <v>0.29671517012970045</v>
      </c>
      <c r="E26" s="7">
        <f t="shared" si="1"/>
        <v>281.88938668221988</v>
      </c>
      <c r="F26" s="2">
        <f t="shared" si="2"/>
        <v>0</v>
      </c>
      <c r="G26" s="2">
        <f t="shared" si="3"/>
        <v>74.128917237402987</v>
      </c>
      <c r="H26" s="2">
        <f t="shared" si="4"/>
        <v>0</v>
      </c>
    </row>
    <row r="27" spans="1:11" s="2" customFormat="1" x14ac:dyDescent="0.2">
      <c r="A27" s="1">
        <v>0.5</v>
      </c>
      <c r="B27" s="2">
        <f t="shared" si="0"/>
        <v>2.4999999999999994E-2</v>
      </c>
      <c r="C27" s="2">
        <f>(1-EXP(-ka*$A27))/ka</f>
        <v>0.31606027941427883</v>
      </c>
      <c r="E27" s="7">
        <f t="shared" si="1"/>
        <v>298.33338212277329</v>
      </c>
      <c r="F27" s="2">
        <f t="shared" si="2"/>
        <v>0</v>
      </c>
      <c r="G27" s="2">
        <f t="shared" si="3"/>
        <v>88.634486457527814</v>
      </c>
      <c r="H27" s="2">
        <f t="shared" si="4"/>
        <v>0</v>
      </c>
    </row>
    <row r="28" spans="1:11" s="2" customFormat="1" x14ac:dyDescent="0.2">
      <c r="A28" s="1">
        <v>0.55000000000000004</v>
      </c>
      <c r="B28" s="2">
        <f t="shared" si="0"/>
        <v>2.5000000000000022E-2</v>
      </c>
      <c r="C28" s="2">
        <f>(1-EXP(-ka*$A28))/ka</f>
        <v>0.33356445815096025</v>
      </c>
      <c r="E28" s="7">
        <f t="shared" si="1"/>
        <v>312.78198402869742</v>
      </c>
      <c r="F28" s="2">
        <f t="shared" si="2"/>
        <v>0</v>
      </c>
      <c r="G28" s="2">
        <f t="shared" si="3"/>
        <v>103.9123706113146</v>
      </c>
      <c r="H28" s="2">
        <f t="shared" si="4"/>
        <v>0</v>
      </c>
    </row>
    <row r="29" spans="1:11" s="2" customFormat="1" x14ac:dyDescent="0.2">
      <c r="A29" s="1">
        <v>0.6</v>
      </c>
      <c r="B29" s="2">
        <f t="shared" si="0"/>
        <v>2.4999999999999967E-2</v>
      </c>
      <c r="C29" s="2">
        <f>(1-EXP(-ka*$A29))/ka</f>
        <v>0.3494028940438989</v>
      </c>
      <c r="E29" s="7">
        <f t="shared" si="1"/>
        <v>325.42936318556474</v>
      </c>
      <c r="F29" s="2">
        <f t="shared" si="2"/>
        <v>0</v>
      </c>
      <c r="G29" s="2">
        <f t="shared" si="3"/>
        <v>119.86765429167113</v>
      </c>
      <c r="H29" s="2">
        <f t="shared" si="4"/>
        <v>0</v>
      </c>
    </row>
    <row r="30" spans="1:11" s="2" customFormat="1" x14ac:dyDescent="0.2">
      <c r="A30" s="1">
        <v>0.65</v>
      </c>
      <c r="B30" s="2">
        <f t="shared" si="0"/>
        <v>2.5000000000000022E-2</v>
      </c>
      <c r="C30" s="2">
        <f>(1-EXP(-ka*$A30))/ka</f>
        <v>0.36373410348299373</v>
      </c>
      <c r="E30" s="7">
        <f t="shared" si="1"/>
        <v>336.45116995893704</v>
      </c>
      <c r="F30" s="2">
        <f t="shared" si="2"/>
        <v>0</v>
      </c>
      <c r="G30" s="2">
        <f t="shared" si="3"/>
        <v>136.41466762028369</v>
      </c>
      <c r="H30" s="2">
        <f t="shared" si="4"/>
        <v>0</v>
      </c>
    </row>
    <row r="31" spans="1:11" s="2" customFormat="1" x14ac:dyDescent="0.2">
      <c r="A31" s="1">
        <v>0.7</v>
      </c>
      <c r="B31" s="2">
        <f t="shared" si="0"/>
        <v>2.4999999999999967E-2</v>
      </c>
      <c r="C31" s="2">
        <f>(1-EXP(-ka*$A31))/ka</f>
        <v>0.37670151802919677</v>
      </c>
      <c r="E31" s="7">
        <f t="shared" si="1"/>
        <v>346.00629716949788</v>
      </c>
      <c r="F31" s="2">
        <f t="shared" si="2"/>
        <v>0</v>
      </c>
      <c r="G31" s="2">
        <f t="shared" si="3"/>
        <v>153.47610429849453</v>
      </c>
      <c r="H31" s="2">
        <f t="shared" si="4"/>
        <v>0</v>
      </c>
    </row>
    <row r="32" spans="1:11" s="2" customFormat="1" x14ac:dyDescent="0.2">
      <c r="A32" s="1">
        <v>0.75</v>
      </c>
      <c r="B32" s="2">
        <f t="shared" si="0"/>
        <v>2.5000000000000022E-2</v>
      </c>
      <c r="C32" s="2">
        <f>(1-EXP(-ka*$A32))/ka</f>
        <v>0.3884349199257851</v>
      </c>
      <c r="E32" s="7">
        <f t="shared" si="1"/>
        <v>354.23847520421759</v>
      </c>
      <c r="F32" s="2">
        <f t="shared" si="2"/>
        <v>0</v>
      </c>
      <c r="G32" s="2">
        <f t="shared" si="3"/>
        <v>170.98222360783743</v>
      </c>
      <c r="H32" s="2">
        <f t="shared" si="4"/>
        <v>0</v>
      </c>
    </row>
    <row r="33" spans="1:8" s="2" customFormat="1" x14ac:dyDescent="0.2">
      <c r="A33" s="1">
        <v>0.8</v>
      </c>
      <c r="B33" s="2">
        <f t="shared" si="0"/>
        <v>2.5000000000000022E-2</v>
      </c>
      <c r="C33" s="2">
        <f>(1-EXP(-ka*$A33))/ka</f>
        <v>0.39905174100267232</v>
      </c>
      <c r="E33" s="7">
        <f t="shared" si="1"/>
        <v>361.27771532844156</v>
      </c>
      <c r="F33" s="2">
        <f t="shared" si="2"/>
        <v>0</v>
      </c>
      <c r="G33" s="2">
        <f t="shared" si="3"/>
        <v>188.87012837115392</v>
      </c>
      <c r="H33" s="2">
        <f t="shared" si="4"/>
        <v>0</v>
      </c>
    </row>
    <row r="34" spans="1:8" s="2" customFormat="1" x14ac:dyDescent="0.2">
      <c r="A34" s="1">
        <v>0.85</v>
      </c>
      <c r="B34" s="2">
        <f t="shared" si="0"/>
        <v>2.4999999999999967E-2</v>
      </c>
      <c r="C34" s="2">
        <f>(1-EXP(-ka*$A34))/ka</f>
        <v>0.40865823797363265</v>
      </c>
      <c r="E34" s="7">
        <f t="shared" si="1"/>
        <v>367.24161564453703</v>
      </c>
      <c r="F34" s="2">
        <f t="shared" si="2"/>
        <v>0</v>
      </c>
      <c r="G34" s="2">
        <f t="shared" si="3"/>
        <v>207.08311164547837</v>
      </c>
      <c r="H34" s="2">
        <f t="shared" si="4"/>
        <v>0</v>
      </c>
    </row>
    <row r="35" spans="1:8" s="2" customFormat="1" x14ac:dyDescent="0.2">
      <c r="A35" s="1">
        <v>0.9</v>
      </c>
      <c r="B35" s="2">
        <f t="shared" si="0"/>
        <v>2.5000000000000022E-2</v>
      </c>
      <c r="C35" s="2">
        <f>(1-EXP(-ka*$A35))/ka</f>
        <v>0.41735055588920672</v>
      </c>
      <c r="E35" s="7">
        <f t="shared" si="1"/>
        <v>372.23654276804814</v>
      </c>
      <c r="F35" s="2">
        <f t="shared" si="2"/>
        <v>0</v>
      </c>
      <c r="G35" s="2">
        <f t="shared" si="3"/>
        <v>225.57006560579302</v>
      </c>
      <c r="H35" s="2">
        <f t="shared" si="4"/>
        <v>0</v>
      </c>
    </row>
    <row r="36" spans="1:8" s="2" customFormat="1" x14ac:dyDescent="0.2">
      <c r="A36" s="1">
        <v>0.95</v>
      </c>
      <c r="B36" s="2">
        <f t="shared" si="0"/>
        <v>2.4999999999999967E-2</v>
      </c>
      <c r="C36" s="2">
        <f>(1-EXP(-ka*$A36))/ka</f>
        <v>0.42521569038868245</v>
      </c>
      <c r="E36" s="7">
        <f t="shared" si="1"/>
        <v>376.35870104844145</v>
      </c>
      <c r="F36" s="2">
        <f t="shared" si="2"/>
        <v>0</v>
      </c>
      <c r="G36" s="2">
        <f t="shared" si="3"/>
        <v>244.28494670120523</v>
      </c>
      <c r="H36" s="2">
        <f t="shared" si="4"/>
        <v>0</v>
      </c>
    </row>
    <row r="37" spans="1:8" s="2" customFormat="1" x14ac:dyDescent="0.2">
      <c r="A37" s="1">
        <v>1</v>
      </c>
      <c r="B37" s="2">
        <f t="shared" si="0"/>
        <v>2.5000000000000022E-2</v>
      </c>
      <c r="C37" s="2">
        <f>(1-EXP(-ka*$A37))/ka</f>
        <v>0.43233235838169365</v>
      </c>
      <c r="E37" s="7">
        <f t="shared" si="1"/>
        <v>379.69510003603034</v>
      </c>
      <c r="F37" s="2">
        <f t="shared" si="2"/>
        <v>0</v>
      </c>
      <c r="G37" s="2">
        <f t="shared" si="3"/>
        <v>263.18629172831703</v>
      </c>
      <c r="H37" s="2">
        <f t="shared" si="4"/>
        <v>0</v>
      </c>
    </row>
    <row r="38" spans="1:8" s="2" customFormat="1" x14ac:dyDescent="0.2">
      <c r="A38" s="1">
        <v>1.1000000000000001</v>
      </c>
      <c r="B38" s="2">
        <f t="shared" si="0"/>
        <v>5.0000000000000044E-2</v>
      </c>
      <c r="C38" s="2">
        <f>(1-EXP(-ka*$A38))/ka</f>
        <v>0.44459842081883305</v>
      </c>
      <c r="E38" s="7">
        <f t="shared" si="1"/>
        <v>384.3210014582271</v>
      </c>
      <c r="F38" s="2">
        <f t="shared" si="2"/>
        <v>0</v>
      </c>
      <c r="G38" s="2">
        <f t="shared" si="3"/>
        <v>301.38709680302992</v>
      </c>
      <c r="H38" s="2">
        <f t="shared" si="4"/>
        <v>0</v>
      </c>
    </row>
    <row r="39" spans="1:8" s="2" customFormat="1" x14ac:dyDescent="0.2">
      <c r="A39" s="1">
        <v>1.2</v>
      </c>
      <c r="B39" s="2">
        <f t="shared" si="0"/>
        <v>4.9999999999999933E-2</v>
      </c>
      <c r="C39" s="2">
        <f>(1-EXP(-ka*$A39))/ka</f>
        <v>0.45464102335529377</v>
      </c>
      <c r="E39" s="7">
        <f t="shared" si="1"/>
        <v>386.65385542584704</v>
      </c>
      <c r="F39" s="2">
        <f t="shared" si="2"/>
        <v>0</v>
      </c>
      <c r="G39" s="2">
        <f t="shared" si="3"/>
        <v>339.93583964723359</v>
      </c>
      <c r="H39" s="2">
        <f t="shared" si="4"/>
        <v>0</v>
      </c>
    </row>
    <row r="40" spans="1:8" s="2" customFormat="1" x14ac:dyDescent="0.2">
      <c r="A40" s="1">
        <v>1.3</v>
      </c>
      <c r="B40" s="2">
        <f t="shared" si="0"/>
        <v>5.0000000000000044E-2</v>
      </c>
      <c r="C40" s="2">
        <f>(1-EXP(-ka*$A40))/ka</f>
        <v>0.46286321089283305</v>
      </c>
      <c r="E40" s="7">
        <f t="shared" si="1"/>
        <v>387.13812317735432</v>
      </c>
      <c r="F40" s="2">
        <f t="shared" si="2"/>
        <v>0</v>
      </c>
      <c r="G40" s="2">
        <f t="shared" si="3"/>
        <v>378.62543857739371</v>
      </c>
      <c r="H40" s="2">
        <f t="shared" si="4"/>
        <v>0</v>
      </c>
    </row>
    <row r="41" spans="1:8" s="2" customFormat="1" x14ac:dyDescent="0.2">
      <c r="A41" s="1">
        <v>1.4</v>
      </c>
      <c r="B41" s="2">
        <f t="shared" si="0"/>
        <v>4.9999999999999933E-2</v>
      </c>
      <c r="C41" s="2">
        <f>(1-EXP(-ka*$A41))/ka</f>
        <v>0.46959496868739103</v>
      </c>
      <c r="E41" s="7">
        <f t="shared" si="1"/>
        <v>386.13712845558291</v>
      </c>
      <c r="F41" s="2">
        <f t="shared" si="2"/>
        <v>0</v>
      </c>
      <c r="G41" s="2">
        <f t="shared" si="3"/>
        <v>417.28920115904054</v>
      </c>
      <c r="H41" s="2">
        <f t="shared" si="4"/>
        <v>0</v>
      </c>
    </row>
    <row r="42" spans="1:8" s="2" customFormat="1" x14ac:dyDescent="0.2">
      <c r="A42" s="1">
        <v>1.5</v>
      </c>
      <c r="B42" s="2">
        <f t="shared" si="0"/>
        <v>5.0000000000000044E-2</v>
      </c>
      <c r="C42" s="2">
        <f>(1-EXP(-ka*$A42))/ka</f>
        <v>0.47510646581606802</v>
      </c>
      <c r="E42" s="7">
        <f t="shared" si="1"/>
        <v>383.94777653436046</v>
      </c>
      <c r="F42" s="2">
        <f t="shared" si="2"/>
        <v>0</v>
      </c>
      <c r="G42" s="2">
        <f t="shared" si="3"/>
        <v>455.79344640853776</v>
      </c>
      <c r="H42" s="2">
        <f t="shared" si="4"/>
        <v>0</v>
      </c>
    </row>
    <row r="43" spans="1:8" s="2" customFormat="1" x14ac:dyDescent="0.2">
      <c r="A43" s="1">
        <v>1.6</v>
      </c>
      <c r="B43" s="2">
        <f t="shared" si="0"/>
        <v>5.0000000000000044E-2</v>
      </c>
      <c r="C43" s="2">
        <f>(1-EXP(-ka*$A43))/ka</f>
        <v>0.47961889801081692</v>
      </c>
      <c r="E43" s="7">
        <f t="shared" si="1"/>
        <v>380.8126049146195</v>
      </c>
      <c r="F43" s="2">
        <f t="shared" si="2"/>
        <v>0</v>
      </c>
      <c r="G43" s="2">
        <f t="shared" si="3"/>
        <v>494.03146548098681</v>
      </c>
      <c r="H43" s="2">
        <f t="shared" si="4"/>
        <v>0</v>
      </c>
    </row>
    <row r="44" spans="1:8" s="2" customFormat="1" x14ac:dyDescent="0.2">
      <c r="A44" s="1">
        <v>1.7</v>
      </c>
      <c r="B44" s="2">
        <f t="shared" si="0"/>
        <v>4.9999999999999933E-2</v>
      </c>
      <c r="C44" s="2">
        <f>(1-EXP(-ka*$A44))/ka</f>
        <v>0.48331336501983696</v>
      </c>
      <c r="E44" s="7">
        <f t="shared" si="1"/>
        <v>376.92964938068656</v>
      </c>
      <c r="F44" s="2">
        <f t="shared" si="2"/>
        <v>0</v>
      </c>
      <c r="G44" s="2">
        <f t="shared" si="3"/>
        <v>531.91857819575205</v>
      </c>
      <c r="H44" s="2">
        <f t="shared" si="4"/>
        <v>0</v>
      </c>
    </row>
    <row r="45" spans="1:8" s="2" customFormat="1" x14ac:dyDescent="0.2">
      <c r="A45" s="1">
        <v>1.8</v>
      </c>
      <c r="B45" s="2">
        <f t="shared" si="0"/>
        <v>5.0000000000000044E-2</v>
      </c>
      <c r="C45" s="2">
        <f>(1-EXP(-ka*$A45))/ka</f>
        <v>0.48633813877635373</v>
      </c>
      <c r="E45" s="7">
        <f t="shared" si="1"/>
        <v>372.46052142910543</v>
      </c>
      <c r="F45" s="2">
        <f t="shared" si="2"/>
        <v>0</v>
      </c>
      <c r="G45" s="2">
        <f t="shared" si="3"/>
        <v>569.38808673624169</v>
      </c>
      <c r="H45" s="2">
        <f t="shared" si="4"/>
        <v>0</v>
      </c>
    </row>
    <row r="46" spans="1:8" s="2" customFormat="1" x14ac:dyDescent="0.2">
      <c r="A46" s="1">
        <v>1.9</v>
      </c>
      <c r="B46" s="2">
        <f t="shared" ref="B46:B74" si="5">(A46-A45)/2</f>
        <v>4.9999999999999933E-2</v>
      </c>
      <c r="C46" s="2">
        <f>(1-EXP(-ka*$A46))/ka</f>
        <v>0.48881461407191718</v>
      </c>
      <c r="E46" s="7">
        <f t="shared" ref="E46:E74" si="6">(ED_V1*C46-(ke+kd/(1+kr*B46))*(G45+E45*B46)+(kr/(1+kr*B46))*(H45+F45*B46))/(1+(ke+kd/(1+kr*B46))*B46)</f>
        <v>367.53702129740373</v>
      </c>
      <c r="F46" s="2">
        <f t="shared" ref="F46:F74" si="7">(kd*G46-kr*(H45+F45*B46))/(1+kr*B46)</f>
        <v>0</v>
      </c>
      <c r="G46" s="2">
        <f t="shared" ref="G46:G74" si="8">G45+0.5*(E46+E45)*(A46-A45)</f>
        <v>606.38796387256707</v>
      </c>
      <c r="H46" s="2">
        <f t="shared" ref="H46:H74" si="9">H45+0.5*(F46+F45)*(A46-A45)</f>
        <v>0</v>
      </c>
    </row>
    <row r="47" spans="1:8" s="2" customFormat="1" x14ac:dyDescent="0.2">
      <c r="A47" s="1">
        <v>2</v>
      </c>
      <c r="B47" s="2">
        <f t="shared" si="5"/>
        <v>5.0000000000000044E-2</v>
      </c>
      <c r="C47" s="2">
        <f>(1-EXP(-ka*$A47))/ka</f>
        <v>0.49084218055563289</v>
      </c>
      <c r="E47" s="7">
        <f t="shared" si="6"/>
        <v>362.26655204766871</v>
      </c>
      <c r="F47" s="2">
        <f t="shared" si="7"/>
        <v>0</v>
      </c>
      <c r="G47" s="2">
        <f t="shared" si="8"/>
        <v>642.87814253982071</v>
      </c>
      <c r="H47" s="2">
        <f t="shared" si="9"/>
        <v>0</v>
      </c>
    </row>
    <row r="48" spans="1:8" s="2" customFormat="1" x14ac:dyDescent="0.2">
      <c r="A48" s="1">
        <v>2.2000000000000002</v>
      </c>
      <c r="B48" s="2">
        <f t="shared" si="5"/>
        <v>0.10000000000000009</v>
      </c>
      <c r="C48" s="2">
        <f>(1-EXP(-ka*$A48))/ka</f>
        <v>0.49386133004846577</v>
      </c>
      <c r="E48" s="7">
        <f t="shared" si="6"/>
        <v>351.01997107798849</v>
      </c>
      <c r="F48" s="2">
        <f t="shared" si="7"/>
        <v>0</v>
      </c>
      <c r="G48" s="2">
        <f t="shared" si="8"/>
        <v>714.20679485238645</v>
      </c>
      <c r="H48" s="2">
        <f t="shared" si="9"/>
        <v>0</v>
      </c>
    </row>
    <row r="49" spans="1:8" s="2" customFormat="1" x14ac:dyDescent="0.2">
      <c r="A49" s="1">
        <v>2.4</v>
      </c>
      <c r="B49" s="2">
        <f t="shared" si="5"/>
        <v>9.9999999999999867E-2</v>
      </c>
      <c r="C49" s="2">
        <f>(1-EXP(-ka*$A49))/ka</f>
        <v>0.49588512647548999</v>
      </c>
      <c r="E49" s="7">
        <f t="shared" si="6"/>
        <v>339.23859616024799</v>
      </c>
      <c r="F49" s="2">
        <f t="shared" si="7"/>
        <v>0</v>
      </c>
      <c r="G49" s="2">
        <f t="shared" si="8"/>
        <v>783.23265157621006</v>
      </c>
      <c r="H49" s="2">
        <f t="shared" si="9"/>
        <v>0</v>
      </c>
    </row>
    <row r="50" spans="1:8" s="2" customFormat="1" x14ac:dyDescent="0.2">
      <c r="A50" s="1">
        <v>2.6</v>
      </c>
      <c r="B50" s="2">
        <f t="shared" si="5"/>
        <v>0.10000000000000009</v>
      </c>
      <c r="C50" s="2">
        <f>(1-EXP(-ka*$A50))/ka</f>
        <v>0.49724171778961962</v>
      </c>
      <c r="E50" s="7">
        <f t="shared" si="6"/>
        <v>327.26511328546331</v>
      </c>
      <c r="F50" s="2">
        <f t="shared" si="7"/>
        <v>0</v>
      </c>
      <c r="G50" s="2">
        <f t="shared" si="8"/>
        <v>849.8830225207812</v>
      </c>
      <c r="H50" s="2">
        <f t="shared" si="9"/>
        <v>0</v>
      </c>
    </row>
    <row r="51" spans="1:8" s="2" customFormat="1" x14ac:dyDescent="0.2">
      <c r="A51" s="1">
        <v>2.8</v>
      </c>
      <c r="B51" s="2">
        <f t="shared" si="5"/>
        <v>9.9999999999999867E-2</v>
      </c>
      <c r="C51" s="2">
        <f>(1-EXP(-ka*$A51))/ka</f>
        <v>0.49815106814175852</v>
      </c>
      <c r="E51" s="7">
        <f t="shared" si="6"/>
        <v>315.32270722734609</v>
      </c>
      <c r="F51" s="2">
        <f t="shared" si="7"/>
        <v>0</v>
      </c>
      <c r="G51" s="2">
        <f t="shared" si="8"/>
        <v>914.14180457206203</v>
      </c>
      <c r="H51" s="2">
        <f t="shared" si="9"/>
        <v>0</v>
      </c>
    </row>
    <row r="52" spans="1:8" s="2" customFormat="1" x14ac:dyDescent="0.2">
      <c r="A52" s="1">
        <v>3</v>
      </c>
      <c r="B52" s="2">
        <f t="shared" si="5"/>
        <v>0.10000000000000009</v>
      </c>
      <c r="C52" s="2">
        <f>(1-EXP(-ka*$A52))/ka</f>
        <v>0.49876062391166681</v>
      </c>
      <c r="E52" s="7">
        <f t="shared" si="6"/>
        <v>303.55471456147791</v>
      </c>
      <c r="F52" s="2">
        <f t="shared" si="7"/>
        <v>0</v>
      </c>
      <c r="G52" s="2">
        <f t="shared" si="8"/>
        <v>976.02954675094452</v>
      </c>
      <c r="H52" s="2">
        <f t="shared" si="9"/>
        <v>0</v>
      </c>
    </row>
    <row r="53" spans="1:8" s="2" customFormat="1" x14ac:dyDescent="0.2">
      <c r="A53" s="1">
        <v>3.2</v>
      </c>
      <c r="B53" s="2">
        <f t="shared" si="5"/>
        <v>0.10000000000000009</v>
      </c>
      <c r="C53" s="2">
        <f>(1-EXP(-ka*$A53))/ka</f>
        <v>0.49916922136341302</v>
      </c>
      <c r="E53" s="7">
        <f t="shared" si="6"/>
        <v>292.05119384509271</v>
      </c>
      <c r="F53" s="2">
        <f t="shared" si="7"/>
        <v>0</v>
      </c>
      <c r="G53" s="2">
        <f t="shared" si="8"/>
        <v>1035.5901375916017</v>
      </c>
      <c r="H53" s="2">
        <f t="shared" si="9"/>
        <v>0</v>
      </c>
    </row>
    <row r="54" spans="1:8" s="2" customFormat="1" x14ac:dyDescent="0.2">
      <c r="A54" s="1">
        <v>3.4</v>
      </c>
      <c r="B54" s="2">
        <f t="shared" si="5"/>
        <v>9.9999999999999867E-2</v>
      </c>
      <c r="C54" s="2">
        <f>(1-EXP(-ka*$A54))/ka</f>
        <v>0.49944311242607758</v>
      </c>
      <c r="E54" s="7">
        <f t="shared" si="6"/>
        <v>280.86672650083858</v>
      </c>
      <c r="F54" s="2">
        <f t="shared" si="7"/>
        <v>0</v>
      </c>
      <c r="G54" s="2">
        <f t="shared" si="8"/>
        <v>1092.8819296261947</v>
      </c>
      <c r="H54" s="2">
        <f t="shared" si="9"/>
        <v>0</v>
      </c>
    </row>
    <row r="55" spans="1:8" s="2" customFormat="1" x14ac:dyDescent="0.2">
      <c r="A55" s="1">
        <v>3.6</v>
      </c>
      <c r="B55" s="2">
        <f t="shared" si="5"/>
        <v>0.10000000000000009</v>
      </c>
      <c r="C55" s="2">
        <f>(1-EXP(-ka*$A55))/ka</f>
        <v>0.49962670709581164</v>
      </c>
      <c r="E55" s="7">
        <f t="shared" si="6"/>
        <v>270.03233984368222</v>
      </c>
      <c r="F55" s="2">
        <f t="shared" si="7"/>
        <v>0</v>
      </c>
      <c r="G55" s="2">
        <f t="shared" si="8"/>
        <v>1147.9718362606468</v>
      </c>
      <c r="H55" s="2">
        <f t="shared" si="9"/>
        <v>0</v>
      </c>
    </row>
    <row r="56" spans="1:8" s="2" customFormat="1" x14ac:dyDescent="0.2">
      <c r="A56" s="1">
        <v>3.8</v>
      </c>
      <c r="B56" s="2">
        <f t="shared" si="5"/>
        <v>9.9999999999999867E-2</v>
      </c>
      <c r="C56" s="2">
        <f>(1-EXP(-ka*$A56))/ka</f>
        <v>0.49974977428327971</v>
      </c>
      <c r="E56" s="7">
        <f t="shared" si="6"/>
        <v>259.56349042576147</v>
      </c>
      <c r="F56" s="2">
        <f t="shared" si="7"/>
        <v>0</v>
      </c>
      <c r="G56" s="2">
        <f t="shared" si="8"/>
        <v>1200.9314192875911</v>
      </c>
      <c r="H56" s="2">
        <f t="shared" si="9"/>
        <v>0</v>
      </c>
    </row>
    <row r="57" spans="1:8" s="2" customFormat="1" x14ac:dyDescent="0.2">
      <c r="A57" s="1">
        <v>4</v>
      </c>
      <c r="B57" s="2">
        <f t="shared" si="5"/>
        <v>0.10000000000000009</v>
      </c>
      <c r="C57" s="2">
        <f>(1-EXP(-ka*$A57))/ka</f>
        <v>0.49983226868604874</v>
      </c>
      <c r="E57" s="7">
        <f t="shared" si="6"/>
        <v>249.46540688236792</v>
      </c>
      <c r="F57" s="2">
        <f t="shared" si="7"/>
        <v>0</v>
      </c>
      <c r="G57" s="2">
        <f t="shared" si="8"/>
        <v>1251.8343090184042</v>
      </c>
      <c r="H57" s="2">
        <f t="shared" si="9"/>
        <v>0</v>
      </c>
    </row>
    <row r="58" spans="1:8" s="2" customFormat="1" x14ac:dyDescent="0.2">
      <c r="A58" s="1">
        <v>4.5</v>
      </c>
      <c r="B58" s="2">
        <f t="shared" si="5"/>
        <v>0.25</v>
      </c>
      <c r="C58" s="2">
        <f>(1-EXP(-ka*$A58))/ka</f>
        <v>0.49993829509795668</v>
      </c>
      <c r="E58" s="7">
        <f t="shared" si="6"/>
        <v>225.80777423824514</v>
      </c>
      <c r="F58" s="2">
        <f t="shared" si="7"/>
        <v>0</v>
      </c>
      <c r="G58" s="2">
        <f t="shared" si="8"/>
        <v>1370.6526042985574</v>
      </c>
      <c r="H58" s="2">
        <f t="shared" si="9"/>
        <v>0</v>
      </c>
    </row>
    <row r="59" spans="1:8" s="2" customFormat="1" x14ac:dyDescent="0.2">
      <c r="A59" s="1">
        <v>5</v>
      </c>
      <c r="B59" s="2">
        <f t="shared" si="5"/>
        <v>0.25</v>
      </c>
      <c r="C59" s="2">
        <f>(1-EXP(-ka*$A59))/ka</f>
        <v>0.49997730003511875</v>
      </c>
      <c r="E59" s="7">
        <f t="shared" si="6"/>
        <v>204.33941948904285</v>
      </c>
      <c r="F59" s="2">
        <f t="shared" si="7"/>
        <v>0</v>
      </c>
      <c r="G59" s="2">
        <f t="shared" si="8"/>
        <v>1478.1894027303795</v>
      </c>
      <c r="H59" s="2">
        <f t="shared" si="9"/>
        <v>0</v>
      </c>
    </row>
    <row r="60" spans="1:8" s="2" customFormat="1" x14ac:dyDescent="0.2">
      <c r="A60" s="1">
        <v>5.5</v>
      </c>
      <c r="B60" s="2">
        <f t="shared" si="5"/>
        <v>0.25</v>
      </c>
      <c r="C60" s="2">
        <f>(1-EXP(-ka*$A60))/ka</f>
        <v>0.49999164914960487</v>
      </c>
      <c r="E60" s="7">
        <f t="shared" si="6"/>
        <v>184.89218821816843</v>
      </c>
      <c r="F60" s="2">
        <f t="shared" si="7"/>
        <v>0</v>
      </c>
      <c r="G60" s="2">
        <f t="shared" si="8"/>
        <v>1575.4973046571822</v>
      </c>
      <c r="H60" s="2">
        <f t="shared" si="9"/>
        <v>0</v>
      </c>
    </row>
    <row r="61" spans="1:8" s="2" customFormat="1" x14ac:dyDescent="0.2">
      <c r="A61" s="1">
        <v>6</v>
      </c>
      <c r="B61" s="2">
        <f t="shared" si="5"/>
        <v>0.25</v>
      </c>
      <c r="C61" s="2">
        <f>(1-EXP(-ka*$A61))/ka</f>
        <v>0.49999692789382333</v>
      </c>
      <c r="E61" s="7">
        <f t="shared" si="6"/>
        <v>167.2884357633128</v>
      </c>
      <c r="F61" s="2">
        <f t="shared" si="7"/>
        <v>0</v>
      </c>
      <c r="G61" s="2">
        <f t="shared" si="8"/>
        <v>1663.5424606525526</v>
      </c>
      <c r="H61" s="2">
        <f t="shared" si="9"/>
        <v>0</v>
      </c>
    </row>
    <row r="62" spans="1:8" s="2" customFormat="1" x14ac:dyDescent="0.2">
      <c r="A62" s="1">
        <v>6.5</v>
      </c>
      <c r="B62" s="2">
        <f t="shared" si="5"/>
        <v>0.25</v>
      </c>
      <c r="C62" s="2">
        <f>(1-EXP(-ka*$A62))/ka</f>
        <v>0.49999886983529651</v>
      </c>
      <c r="E62" s="7">
        <f t="shared" si="6"/>
        <v>151.35805325392408</v>
      </c>
      <c r="F62" s="2">
        <f t="shared" si="7"/>
        <v>0</v>
      </c>
      <c r="G62" s="2">
        <f t="shared" si="8"/>
        <v>1743.2040829068617</v>
      </c>
      <c r="H62" s="2">
        <f t="shared" si="9"/>
        <v>0</v>
      </c>
    </row>
    <row r="63" spans="1:8" s="2" customFormat="1" x14ac:dyDescent="0.2">
      <c r="A63" s="1">
        <v>7</v>
      </c>
      <c r="B63" s="2">
        <f t="shared" si="5"/>
        <v>0.25</v>
      </c>
      <c r="C63" s="2">
        <f>(1-EXP(-ka*$A63))/ka</f>
        <v>0.49999958423564045</v>
      </c>
      <c r="E63" s="7">
        <f t="shared" si="6"/>
        <v>136.94368094435416</v>
      </c>
      <c r="F63" s="2">
        <f t="shared" si="7"/>
        <v>0</v>
      </c>
      <c r="G63" s="2">
        <f t="shared" si="8"/>
        <v>1815.2795164564313</v>
      </c>
      <c r="H63" s="2">
        <f t="shared" si="9"/>
        <v>0</v>
      </c>
    </row>
    <row r="64" spans="1:8" s="2" customFormat="1" x14ac:dyDescent="0.2">
      <c r="A64" s="1">
        <v>8</v>
      </c>
      <c r="B64" s="2">
        <f t="shared" si="5"/>
        <v>0.5</v>
      </c>
      <c r="C64" s="2">
        <f>(1-EXP(-ka*$A64))/ka</f>
        <v>0.49999994373241263</v>
      </c>
      <c r="E64" s="7">
        <f t="shared" si="6"/>
        <v>112.04515667880995</v>
      </c>
      <c r="F64" s="2">
        <f t="shared" si="7"/>
        <v>0</v>
      </c>
      <c r="G64" s="2">
        <f t="shared" si="8"/>
        <v>1939.7739352680135</v>
      </c>
      <c r="H64" s="2">
        <f t="shared" si="9"/>
        <v>0</v>
      </c>
    </row>
    <row r="65" spans="1:8" s="2" customFormat="1" x14ac:dyDescent="0.2">
      <c r="A65" s="1">
        <v>9</v>
      </c>
      <c r="B65" s="2">
        <f t="shared" si="5"/>
        <v>0.5</v>
      </c>
      <c r="C65" s="2">
        <f>(1-EXP(-ka*$A65))/ka</f>
        <v>0.49999999238501014</v>
      </c>
      <c r="E65" s="7">
        <f t="shared" si="6"/>
        <v>91.673354239569449</v>
      </c>
      <c r="F65" s="2">
        <f t="shared" si="7"/>
        <v>0</v>
      </c>
      <c r="G65" s="2">
        <f t="shared" si="8"/>
        <v>2041.6331907272031</v>
      </c>
      <c r="H65" s="2">
        <f t="shared" si="9"/>
        <v>0</v>
      </c>
    </row>
    <row r="66" spans="1:8" s="2" customFormat="1" x14ac:dyDescent="0.2">
      <c r="A66" s="1">
        <v>10</v>
      </c>
      <c r="B66" s="2">
        <f t="shared" si="5"/>
        <v>0.5</v>
      </c>
      <c r="C66" s="2">
        <f>(1-EXP(-ka*$A66))/ka</f>
        <v>0.49999999896942321</v>
      </c>
      <c r="E66" s="7">
        <f t="shared" si="6"/>
        <v>75.005477636386928</v>
      </c>
      <c r="F66" s="2">
        <f t="shared" si="7"/>
        <v>0</v>
      </c>
      <c r="G66" s="2">
        <f t="shared" si="8"/>
        <v>2124.9726066651815</v>
      </c>
      <c r="H66" s="2">
        <f t="shared" si="9"/>
        <v>0</v>
      </c>
    </row>
    <row r="67" spans="1:8" s="2" customFormat="1" x14ac:dyDescent="0.2">
      <c r="A67" s="1">
        <v>11</v>
      </c>
      <c r="B67" s="2">
        <f t="shared" si="5"/>
        <v>0.5</v>
      </c>
      <c r="C67" s="2">
        <f>(1-EXP(-ka*$A67))/ka</f>
        <v>0.49999999986052662</v>
      </c>
      <c r="E67" s="7">
        <f t="shared" si="6"/>
        <v>61.368118876228699</v>
      </c>
      <c r="F67" s="2">
        <f t="shared" si="7"/>
        <v>0</v>
      </c>
      <c r="G67" s="2">
        <f t="shared" si="8"/>
        <v>2193.1594049214891</v>
      </c>
      <c r="H67" s="2">
        <f t="shared" si="9"/>
        <v>0</v>
      </c>
    </row>
    <row r="68" spans="1:8" s="2" customFormat="1" x14ac:dyDescent="0.2">
      <c r="A68" s="1">
        <v>12</v>
      </c>
      <c r="B68" s="2">
        <f t="shared" si="5"/>
        <v>0.5</v>
      </c>
      <c r="C68" s="2">
        <f>(1-EXP(-ka*$A68))/ka</f>
        <v>0.49999999998112432</v>
      </c>
      <c r="E68" s="7">
        <f t="shared" si="6"/>
        <v>50.210279190185148</v>
      </c>
      <c r="F68" s="2">
        <f t="shared" si="7"/>
        <v>0</v>
      </c>
      <c r="G68" s="2">
        <f t="shared" si="8"/>
        <v>2248.948603954696</v>
      </c>
      <c r="H68" s="2">
        <f t="shared" si="9"/>
        <v>0</v>
      </c>
    </row>
    <row r="69" spans="1:8" s="2" customFormat="1" x14ac:dyDescent="0.2">
      <c r="A69" s="1">
        <v>13</v>
      </c>
      <c r="B69" s="2">
        <f t="shared" si="5"/>
        <v>0.5</v>
      </c>
      <c r="C69" s="2">
        <f>(1-EXP(-ka*$A69))/ka</f>
        <v>0.49999999999744543</v>
      </c>
      <c r="E69" s="7">
        <f t="shared" si="6"/>
        <v>41.08113753407973</v>
      </c>
      <c r="F69" s="2">
        <f t="shared" si="7"/>
        <v>0</v>
      </c>
      <c r="G69" s="2">
        <f t="shared" si="8"/>
        <v>2294.5943123168286</v>
      </c>
      <c r="H69" s="2">
        <f t="shared" si="9"/>
        <v>0</v>
      </c>
    </row>
    <row r="70" spans="1:8" s="2" customFormat="1" x14ac:dyDescent="0.2">
      <c r="A70" s="1">
        <v>14</v>
      </c>
      <c r="B70" s="2">
        <f t="shared" si="5"/>
        <v>0.5</v>
      </c>
      <c r="C70" s="2">
        <f>(1-EXP(-ka*$A70))/ka</f>
        <v>0.49999999999965428</v>
      </c>
      <c r="E70" s="7">
        <f t="shared" si="6"/>
        <v>33.611839802618675</v>
      </c>
      <c r="F70" s="2">
        <f t="shared" si="7"/>
        <v>0</v>
      </c>
      <c r="G70" s="2">
        <f t="shared" si="8"/>
        <v>2331.9408009851777</v>
      </c>
      <c r="H70" s="2">
        <f t="shared" si="9"/>
        <v>0</v>
      </c>
    </row>
    <row r="71" spans="1:8" s="2" customFormat="1" x14ac:dyDescent="0.2">
      <c r="A71" s="1">
        <v>15</v>
      </c>
      <c r="B71" s="2">
        <f t="shared" si="5"/>
        <v>0.5</v>
      </c>
      <c r="C71" s="2">
        <f>(1-EXP(-ka*$A71))/ka</f>
        <v>0.4999999999999532</v>
      </c>
      <c r="E71" s="7">
        <f t="shared" si="6"/>
        <v>27.500596202414364</v>
      </c>
      <c r="F71" s="2">
        <f t="shared" si="7"/>
        <v>0</v>
      </c>
      <c r="G71" s="2">
        <f t="shared" si="8"/>
        <v>2362.4970189876944</v>
      </c>
      <c r="H71" s="2">
        <f t="shared" si="9"/>
        <v>0</v>
      </c>
    </row>
    <row r="72" spans="1:8" s="2" customFormat="1" x14ac:dyDescent="0.2">
      <c r="A72" s="1">
        <v>16</v>
      </c>
      <c r="B72" s="2">
        <f t="shared" si="5"/>
        <v>0.5</v>
      </c>
      <c r="C72" s="2">
        <f>(1-EXP(-ka*$A72))/ka</f>
        <v>0.49999999999999367</v>
      </c>
      <c r="E72" s="7">
        <f t="shared" si="6"/>
        <v>22.500487802012113</v>
      </c>
      <c r="F72" s="2">
        <f t="shared" si="7"/>
        <v>0</v>
      </c>
      <c r="G72" s="2">
        <f t="shared" si="8"/>
        <v>2387.4975609899075</v>
      </c>
      <c r="H72" s="2">
        <f t="shared" si="9"/>
        <v>0</v>
      </c>
    </row>
    <row r="73" spans="1:8" s="2" customFormat="1" x14ac:dyDescent="0.2">
      <c r="A73" s="1">
        <v>20</v>
      </c>
      <c r="B73" s="2">
        <f t="shared" si="5"/>
        <v>2</v>
      </c>
      <c r="C73" s="2">
        <f>(1-EXP(-ka*$A73))/ka</f>
        <v>0.5</v>
      </c>
      <c r="E73" s="7">
        <f t="shared" si="6"/>
        <v>9.6430662008669241</v>
      </c>
      <c r="F73" s="2">
        <f t="shared" si="7"/>
        <v>0</v>
      </c>
      <c r="G73" s="2">
        <f t="shared" si="8"/>
        <v>2451.7846689956655</v>
      </c>
      <c r="H73" s="2">
        <f t="shared" si="9"/>
        <v>0</v>
      </c>
    </row>
    <row r="74" spans="1:8" s="2" customFormat="1" x14ac:dyDescent="0.2">
      <c r="A74" s="1">
        <v>24</v>
      </c>
      <c r="B74" s="2">
        <f t="shared" si="5"/>
        <v>2</v>
      </c>
      <c r="C74" s="2">
        <f>(1-EXP(-ka*$A74))/ka</f>
        <v>0.5</v>
      </c>
      <c r="E74" s="7">
        <f t="shared" si="6"/>
        <v>4.1327426575143384</v>
      </c>
      <c r="F74" s="2">
        <f t="shared" si="7"/>
        <v>0</v>
      </c>
      <c r="G74" s="2">
        <f t="shared" si="8"/>
        <v>2479.3362867124279</v>
      </c>
      <c r="H74" s="2">
        <f t="shared" si="9"/>
        <v>0</v>
      </c>
    </row>
    <row r="75" spans="1:8" s="2" customFormat="1" x14ac:dyDescent="0.2">
      <c r="A75" s="1"/>
    </row>
    <row r="76" spans="1:8" s="2" customFormat="1" x14ac:dyDescent="0.2">
      <c r="A76" s="1"/>
    </row>
    <row r="77" spans="1:8" s="2" customFormat="1" x14ac:dyDescent="0.2">
      <c r="A77" s="1"/>
    </row>
    <row r="78" spans="1:8" s="2" customFormat="1" x14ac:dyDescent="0.2">
      <c r="A78" s="1"/>
    </row>
    <row r="79" spans="1:8" s="2" customFormat="1" x14ac:dyDescent="0.2">
      <c r="A79" s="1"/>
    </row>
    <row r="80" spans="1:8" s="2" customFormat="1" x14ac:dyDescent="0.2">
      <c r="A80" s="1"/>
    </row>
    <row r="81" spans="1:1" s="2" customFormat="1" x14ac:dyDescent="0.2">
      <c r="A81" s="1"/>
    </row>
    <row r="82" spans="1:1" s="2" customFormat="1" x14ac:dyDescent="0.2">
      <c r="A82" s="1"/>
    </row>
    <row r="83" spans="1:1" s="2" customFormat="1" x14ac:dyDescent="0.2">
      <c r="A83" s="1"/>
    </row>
    <row r="84" spans="1:1" s="2" customFormat="1" x14ac:dyDescent="0.2">
      <c r="A84" s="1"/>
    </row>
    <row r="85" spans="1:1" s="2" customFormat="1" x14ac:dyDescent="0.2">
      <c r="A85" s="1"/>
    </row>
    <row r="86" spans="1:1" s="2" customFormat="1" x14ac:dyDescent="0.2">
      <c r="A86" s="1"/>
    </row>
    <row r="87" spans="1:1" s="2" customFormat="1" x14ac:dyDescent="0.2">
      <c r="A87" s="1"/>
    </row>
    <row r="88" spans="1:1" s="2" customFormat="1" x14ac:dyDescent="0.2">
      <c r="A88" s="1"/>
    </row>
    <row r="89" spans="1:1" s="2" customFormat="1" x14ac:dyDescent="0.2">
      <c r="A89" s="1"/>
    </row>
    <row r="90" spans="1:1" s="2" customFormat="1" x14ac:dyDescent="0.2">
      <c r="A90" s="1"/>
    </row>
    <row r="91" spans="1:1" s="2" customFormat="1" x14ac:dyDescent="0.2">
      <c r="A91" s="1"/>
    </row>
    <row r="92" spans="1:1" s="2" customFormat="1" x14ac:dyDescent="0.2">
      <c r="A92" s="1"/>
    </row>
    <row r="93" spans="1:1" s="2" customFormat="1" x14ac:dyDescent="0.2">
      <c r="A93" s="1"/>
    </row>
    <row r="94" spans="1:1" s="2" customFormat="1" x14ac:dyDescent="0.2">
      <c r="A94" s="1"/>
    </row>
    <row r="95" spans="1:1" s="2" customFormat="1" x14ac:dyDescent="0.2">
      <c r="A95" s="1"/>
    </row>
    <row r="96" spans="1:1" s="2" customFormat="1" x14ac:dyDescent="0.2">
      <c r="A96" s="1"/>
    </row>
    <row r="97" spans="1:1" s="2" customFormat="1" x14ac:dyDescent="0.2">
      <c r="A97" s="1"/>
    </row>
    <row r="98" spans="1:1" s="2" customFormat="1" x14ac:dyDescent="0.2">
      <c r="A98" s="1"/>
    </row>
    <row r="99" spans="1:1" s="2" customFormat="1" x14ac:dyDescent="0.2">
      <c r="A99" s="1"/>
    </row>
    <row r="100" spans="1:1" s="2" customFormat="1" x14ac:dyDescent="0.2">
      <c r="A100" s="1"/>
    </row>
    <row r="101" spans="1:1" s="2" customFormat="1" x14ac:dyDescent="0.2">
      <c r="A101" s="1"/>
    </row>
    <row r="102" spans="1:1" s="2" customFormat="1" x14ac:dyDescent="0.2">
      <c r="A102" s="1"/>
    </row>
    <row r="103" spans="1:1" s="2" customFormat="1" x14ac:dyDescent="0.2">
      <c r="A103" s="1"/>
    </row>
    <row r="104" spans="1:1" s="2" customFormat="1" x14ac:dyDescent="0.2">
      <c r="A104" s="1"/>
    </row>
    <row r="105" spans="1:1" s="2" customFormat="1" x14ac:dyDescent="0.2">
      <c r="A105" s="1"/>
    </row>
    <row r="106" spans="1:1" s="2" customFormat="1" x14ac:dyDescent="0.2">
      <c r="A106" s="1"/>
    </row>
    <row r="107" spans="1:1" s="2" customFormat="1" x14ac:dyDescent="0.2">
      <c r="A107" s="1"/>
    </row>
    <row r="108" spans="1:1" s="2" customFormat="1" x14ac:dyDescent="0.2">
      <c r="A108" s="1"/>
    </row>
    <row r="109" spans="1:1" s="2" customFormat="1" x14ac:dyDescent="0.2">
      <c r="A109" s="1"/>
    </row>
    <row r="110" spans="1:1" s="2" customFormat="1" x14ac:dyDescent="0.2">
      <c r="A110" s="1"/>
    </row>
    <row r="111" spans="1:1" s="2" customFormat="1" x14ac:dyDescent="0.2">
      <c r="A111" s="1"/>
    </row>
    <row r="112" spans="1:1" s="2" customFormat="1" x14ac:dyDescent="0.2">
      <c r="A112" s="1"/>
    </row>
    <row r="113" spans="1:1" s="2" customFormat="1" x14ac:dyDescent="0.2">
      <c r="A113" s="1"/>
    </row>
    <row r="114" spans="1:1" s="2" customFormat="1" x14ac:dyDescent="0.2">
      <c r="A114" s="1"/>
    </row>
    <row r="115" spans="1:1" s="2" customFormat="1" x14ac:dyDescent="0.2">
      <c r="A115" s="1"/>
    </row>
    <row r="116" spans="1:1" s="2" customFormat="1" x14ac:dyDescent="0.2">
      <c r="A116" s="1"/>
    </row>
    <row r="117" spans="1:1" s="2" customFormat="1" x14ac:dyDescent="0.2">
      <c r="A117" s="1"/>
    </row>
    <row r="118" spans="1:1" s="2" customFormat="1" x14ac:dyDescent="0.2">
      <c r="A118" s="1"/>
    </row>
    <row r="119" spans="1:1" s="2" customFormat="1" x14ac:dyDescent="0.2">
      <c r="A119" s="1"/>
    </row>
    <row r="120" spans="1:1" s="2" customFormat="1" x14ac:dyDescent="0.2">
      <c r="A120" s="1"/>
    </row>
    <row r="121" spans="1:1" s="2" customFormat="1" x14ac:dyDescent="0.2">
      <c r="A121" s="1"/>
    </row>
    <row r="122" spans="1:1" s="2" customFormat="1" x14ac:dyDescent="0.2">
      <c r="A122" s="1"/>
    </row>
    <row r="123" spans="1:1" s="2" customFormat="1" x14ac:dyDescent="0.2">
      <c r="A123" s="1"/>
    </row>
    <row r="124" spans="1:1" s="2" customFormat="1" x14ac:dyDescent="0.2">
      <c r="A124" s="1"/>
    </row>
    <row r="125" spans="1:1" s="2" customFormat="1" x14ac:dyDescent="0.2">
      <c r="A125" s="1"/>
    </row>
    <row r="126" spans="1:1" s="2" customFormat="1" x14ac:dyDescent="0.2">
      <c r="A126" s="1"/>
    </row>
    <row r="127" spans="1:1" s="2" customFormat="1" x14ac:dyDescent="0.2">
      <c r="A127" s="1"/>
    </row>
    <row r="128" spans="1:1" s="2" customFormat="1" x14ac:dyDescent="0.2">
      <c r="A128" s="1"/>
    </row>
    <row r="129" spans="1:1" s="2" customFormat="1" x14ac:dyDescent="0.2">
      <c r="A129" s="1"/>
    </row>
    <row r="130" spans="1:1" s="2" customFormat="1" x14ac:dyDescent="0.2">
      <c r="A130" s="1"/>
    </row>
    <row r="131" spans="1:1" s="2" customFormat="1" x14ac:dyDescent="0.2">
      <c r="A131" s="1"/>
    </row>
    <row r="132" spans="1:1" s="2" customFormat="1" x14ac:dyDescent="0.2">
      <c r="A132" s="1"/>
    </row>
    <row r="133" spans="1:1" s="2" customFormat="1" x14ac:dyDescent="0.2">
      <c r="A133" s="1"/>
    </row>
    <row r="134" spans="1:1" s="2" customFormat="1" x14ac:dyDescent="0.2">
      <c r="A134" s="1"/>
    </row>
    <row r="135" spans="1:1" s="2" customFormat="1" x14ac:dyDescent="0.2">
      <c r="A135" s="1"/>
    </row>
    <row r="136" spans="1:1" s="2" customFormat="1" x14ac:dyDescent="0.2">
      <c r="A136" s="1"/>
    </row>
    <row r="137" spans="1:1" s="2" customFormat="1" x14ac:dyDescent="0.2">
      <c r="A137" s="1"/>
    </row>
    <row r="138" spans="1:1" s="2" customFormat="1" x14ac:dyDescent="0.2">
      <c r="A138" s="1"/>
    </row>
    <row r="139" spans="1:1" s="2" customFormat="1" x14ac:dyDescent="0.2">
      <c r="A139" s="1"/>
    </row>
    <row r="140" spans="1:1" s="2" customFormat="1" x14ac:dyDescent="0.2">
      <c r="A140" s="1"/>
    </row>
    <row r="141" spans="1:1" s="2" customFormat="1" x14ac:dyDescent="0.2">
      <c r="A141" s="1"/>
    </row>
    <row r="142" spans="1:1" s="2" customFormat="1" x14ac:dyDescent="0.2">
      <c r="A142" s="1"/>
    </row>
    <row r="143" spans="1:1" s="2" customFormat="1" x14ac:dyDescent="0.2">
      <c r="A143" s="1"/>
    </row>
    <row r="144" spans="1:1" s="2" customFormat="1" x14ac:dyDescent="0.2">
      <c r="A144" s="1"/>
    </row>
    <row r="145" spans="1:1" s="2" customFormat="1" x14ac:dyDescent="0.2">
      <c r="A145" s="1"/>
    </row>
    <row r="146" spans="1:1" s="2" customFormat="1" x14ac:dyDescent="0.2">
      <c r="A146" s="1"/>
    </row>
    <row r="147" spans="1:1" s="2" customFormat="1" x14ac:dyDescent="0.2">
      <c r="A147" s="1"/>
    </row>
    <row r="148" spans="1:1" s="2" customFormat="1" x14ac:dyDescent="0.2">
      <c r="A148" s="1"/>
    </row>
    <row r="149" spans="1:1" s="2" customFormat="1" x14ac:dyDescent="0.2">
      <c r="A149" s="1"/>
    </row>
    <row r="150" spans="1:1" s="2" customFormat="1" x14ac:dyDescent="0.2">
      <c r="A150" s="1"/>
    </row>
    <row r="151" spans="1:1" s="2" customFormat="1" x14ac:dyDescent="0.2">
      <c r="A151" s="1"/>
    </row>
    <row r="152" spans="1:1" s="2" customFormat="1" x14ac:dyDescent="0.2">
      <c r="A152" s="1"/>
    </row>
    <row r="153" spans="1:1" s="2" customFormat="1" x14ac:dyDescent="0.2">
      <c r="A153" s="1"/>
    </row>
    <row r="154" spans="1:1" s="2" customFormat="1" x14ac:dyDescent="0.2">
      <c r="A154" s="1"/>
    </row>
    <row r="155" spans="1:1" s="2" customFormat="1" x14ac:dyDescent="0.2">
      <c r="A155" s="1"/>
    </row>
    <row r="156" spans="1:1" s="2" customFormat="1" x14ac:dyDescent="0.2">
      <c r="A156" s="1"/>
    </row>
    <row r="157" spans="1:1" s="2" customFormat="1" x14ac:dyDescent="0.2">
      <c r="A157" s="1"/>
    </row>
    <row r="158" spans="1:1" s="2" customFormat="1" x14ac:dyDescent="0.2">
      <c r="A158" s="1"/>
    </row>
    <row r="159" spans="1:1" s="2" customFormat="1" x14ac:dyDescent="0.2">
      <c r="A159" s="1"/>
    </row>
    <row r="160" spans="1:1" s="2" customFormat="1" x14ac:dyDescent="0.2">
      <c r="A160" s="1"/>
    </row>
    <row r="161" spans="1:1" s="2" customFormat="1" x14ac:dyDescent="0.2">
      <c r="A161" s="1"/>
    </row>
    <row r="162" spans="1:1" s="2" customFormat="1" x14ac:dyDescent="0.2">
      <c r="A162" s="1"/>
    </row>
    <row r="163" spans="1:1" s="2" customFormat="1" x14ac:dyDescent="0.2">
      <c r="A163" s="1"/>
    </row>
    <row r="164" spans="1:1" s="2" customFormat="1" x14ac:dyDescent="0.2">
      <c r="A164" s="1"/>
    </row>
    <row r="165" spans="1:1" s="2" customFormat="1" x14ac:dyDescent="0.2">
      <c r="A165" s="1"/>
    </row>
    <row r="166" spans="1:1" s="2" customFormat="1" x14ac:dyDescent="0.2">
      <c r="A166" s="1"/>
    </row>
    <row r="167" spans="1:1" s="2" customFormat="1" x14ac:dyDescent="0.2">
      <c r="A167" s="1"/>
    </row>
    <row r="168" spans="1:1" s="2" customFormat="1" x14ac:dyDescent="0.2">
      <c r="A168" s="1"/>
    </row>
    <row r="169" spans="1:1" s="2" customFormat="1" x14ac:dyDescent="0.2">
      <c r="A169" s="1"/>
    </row>
    <row r="170" spans="1:1" s="2" customFormat="1" x14ac:dyDescent="0.2">
      <c r="A170" s="1"/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plasma</vt:lpstr>
      <vt:lpstr>ED_V1</vt:lpstr>
      <vt:lpstr>K1r</vt:lpstr>
      <vt:lpstr>k2r</vt:lpstr>
      <vt:lpstr>k3r</vt:lpstr>
      <vt:lpstr>k4r</vt:lpstr>
      <vt:lpstr>ka</vt:lpstr>
      <vt:lpstr>kd</vt:lpstr>
      <vt:lpstr>ke</vt:lpstr>
      <vt:lpstr>kr</vt:lpstr>
      <vt:lpstr>Vb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PET data</dc:title>
  <dc:creator>Oikonen Vesa</dc:creator>
  <cp:keywords>simulation;TAC</cp:keywords>
  <cp:lastModifiedBy>Vesa Oikonen</cp:lastModifiedBy>
  <dcterms:created xsi:type="dcterms:W3CDTF">2008-09-08T16:56:47Z</dcterms:created>
  <dcterms:modified xsi:type="dcterms:W3CDTF">2017-01-02T16:04:08Z</dcterms:modified>
</cp:coreProperties>
</file>