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5180" windowHeight="1164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F7" i="1" l="1"/>
  <c r="F11" i="1" s="1"/>
  <c r="F5" i="1"/>
  <c r="F12" i="1" s="1"/>
  <c r="C13" i="1"/>
  <c r="C7" i="1"/>
  <c r="C10" i="1" s="1"/>
  <c r="C5" i="1"/>
  <c r="F13" i="1" l="1"/>
  <c r="H37" i="1"/>
  <c r="H19" i="1"/>
  <c r="F10" i="1"/>
  <c r="C12" i="1"/>
  <c r="E38" i="1" s="1"/>
  <c r="C11" i="1"/>
  <c r="H27" i="1" l="1"/>
  <c r="H28" i="1"/>
  <c r="H38" i="1"/>
  <c r="H18" i="1"/>
  <c r="H39" i="1"/>
  <c r="F14" i="1"/>
  <c r="H17" i="1"/>
  <c r="H29" i="1"/>
  <c r="E29" i="1"/>
  <c r="C14" i="1"/>
  <c r="E18" i="1"/>
  <c r="E28" i="1"/>
  <c r="H42" i="1" l="1"/>
  <c r="H23" i="1"/>
  <c r="H24" i="1" s="1"/>
  <c r="H22" i="1"/>
  <c r="H33" i="1"/>
  <c r="H34" i="1" s="1"/>
  <c r="H32" i="1"/>
  <c r="H43" i="1"/>
  <c r="H44" i="1" s="1"/>
  <c r="E43" i="1"/>
  <c r="E44" i="1" s="1"/>
  <c r="E32" i="1"/>
  <c r="E33" i="1"/>
  <c r="E34" i="1" s="1"/>
  <c r="E23" i="1"/>
  <c r="E24" i="1" s="1"/>
  <c r="E22" i="1"/>
  <c r="E42" i="1"/>
  <c r="E39" i="1"/>
  <c r="E17" i="1"/>
  <c r="E19" i="1"/>
  <c r="E27" i="1"/>
  <c r="E37" i="1"/>
</calcChain>
</file>

<file path=xl/sharedStrings.xml><?xml version="1.0" encoding="utf-8"?>
<sst xmlns="http://schemas.openxmlformats.org/spreadsheetml/2006/main" count="84" uniqueCount="21">
  <si>
    <t>Cavity radius ( R )</t>
  </si>
  <si>
    <t>Muscle thickness ( d )</t>
  </si>
  <si>
    <t>FMB</t>
  </si>
  <si>
    <t>FMM</t>
  </si>
  <si>
    <t>FBB</t>
  </si>
  <si>
    <t>FBM</t>
  </si>
  <si>
    <t>K</t>
  </si>
  <si>
    <t>CM</t>
  </si>
  <si>
    <t>CB</t>
  </si>
  <si>
    <t>CMO</t>
  </si>
  <si>
    <t>observed</t>
  </si>
  <si>
    <t>true</t>
  </si>
  <si>
    <t>corrected</t>
  </si>
  <si>
    <t>CBO</t>
  </si>
  <si>
    <t>CMOsmall</t>
  </si>
  <si>
    <t>Cmsmall</t>
  </si>
  <si>
    <t>FWHM</t>
  </si>
  <si>
    <t>Spatial resolution ( s )</t>
  </si>
  <si>
    <t>Cavity diameter</t>
  </si>
  <si>
    <t>Vascular volume (Vb)</t>
  </si>
  <si>
    <t>Henze et al. (1983) equations for recovery and spillover correction for myocardial and cavity concentrations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</si>
</sst>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tabSelected="1" workbookViewId="0">
      <selection activeCell="B1" sqref="B1"/>
    </sheetView>
  </sheetViews>
  <sheetFormatPr defaultRowHeight="12.75" x14ac:dyDescent="0.2"/>
  <cols>
    <col min="2" max="2" width="20.85546875" customWidth="1"/>
    <col min="3" max="3" width="15" customWidth="1"/>
    <col min="6" max="6" width="15.42578125" customWidth="1"/>
  </cols>
  <sheetData>
    <row r="1" spans="2:7" x14ac:dyDescent="0.2">
      <c r="B1" t="s">
        <v>20</v>
      </c>
    </row>
    <row r="3" spans="2:7" x14ac:dyDescent="0.2">
      <c r="B3" t="s">
        <v>18</v>
      </c>
      <c r="C3">
        <v>52</v>
      </c>
      <c r="F3">
        <v>52</v>
      </c>
    </row>
    <row r="4" spans="2:7" x14ac:dyDescent="0.2">
      <c r="B4" t="s">
        <v>16</v>
      </c>
      <c r="C4">
        <v>7</v>
      </c>
      <c r="F4">
        <v>7</v>
      </c>
    </row>
    <row r="5" spans="2:7" x14ac:dyDescent="0.2">
      <c r="B5" t="s">
        <v>0</v>
      </c>
      <c r="C5">
        <f>C3/2</f>
        <v>26</v>
      </c>
      <c r="F5">
        <f>F3/2</f>
        <v>26</v>
      </c>
    </row>
    <row r="6" spans="2:7" x14ac:dyDescent="0.2">
      <c r="B6" t="s">
        <v>1</v>
      </c>
      <c r="C6">
        <v>10</v>
      </c>
      <c r="F6">
        <v>10</v>
      </c>
    </row>
    <row r="7" spans="2:7" x14ac:dyDescent="0.2">
      <c r="B7" t="s">
        <v>17</v>
      </c>
      <c r="C7">
        <f>C4/(2*SQRT(2*LN(2)))</f>
        <v>2.9726263010080669</v>
      </c>
      <c r="F7">
        <f>F4/(2*SQRT(2*LN(2)))</f>
        <v>2.9726263010080669</v>
      </c>
    </row>
    <row r="8" spans="2:7" x14ac:dyDescent="0.2">
      <c r="B8" t="s">
        <v>19</v>
      </c>
      <c r="C8">
        <v>0.1</v>
      </c>
      <c r="F8">
        <v>0</v>
      </c>
    </row>
    <row r="10" spans="2:7" x14ac:dyDescent="0.2">
      <c r="B10" t="s">
        <v>2</v>
      </c>
      <c r="C10">
        <f>EXP(-(C5^2)/(2*(C7^2)))-EXP(-((C5+C6)^2)/(2*(C7^2)))</f>
        <v>2.4437626046517648E-17</v>
      </c>
      <c r="F10">
        <f>EXP(-(F5^2)/(2*(F7^2)))-EXP(-((F5+F6)^2)/(2*(F7^2)))</f>
        <v>2.4437626046517648E-17</v>
      </c>
    </row>
    <row r="11" spans="2:7" x14ac:dyDescent="0.2">
      <c r="B11" t="s">
        <v>3</v>
      </c>
      <c r="C11">
        <f>ERF((C6/2)/(SQRT(2)*C7))</f>
        <v>0.90743393645400883</v>
      </c>
      <c r="F11">
        <f>ERF((F6/2)/(SQRT(2)*F7))</f>
        <v>0.90743393645400883</v>
      </c>
    </row>
    <row r="12" spans="2:7" x14ac:dyDescent="0.2">
      <c r="B12" t="s">
        <v>4</v>
      </c>
      <c r="C12">
        <f>1-EXP(-(C5^2)/(2*(C7^2)))</f>
        <v>1</v>
      </c>
      <c r="F12">
        <f>1-EXP(-(F5^2)/(2*(F7^2)))</f>
        <v>1</v>
      </c>
    </row>
    <row r="13" spans="2:7" x14ac:dyDescent="0.2">
      <c r="B13" t="s">
        <v>5</v>
      </c>
      <c r="C13">
        <f>C8+0.5*(1-C11)</f>
        <v>0.14628303177299559</v>
      </c>
      <c r="F13">
        <f>F8+0.5*(1-F11)</f>
        <v>4.6283031772995586E-2</v>
      </c>
    </row>
    <row r="14" spans="2:7" x14ac:dyDescent="0.2">
      <c r="B14" t="s">
        <v>6</v>
      </c>
      <c r="C14">
        <f>1/(C12*C11-C10*C13)</f>
        <v>1.102008597901587</v>
      </c>
      <c r="F14">
        <f>1/(F12*F11-F10*F13)</f>
        <v>1.102008597901587</v>
      </c>
    </row>
    <row r="16" spans="2:7" x14ac:dyDescent="0.2">
      <c r="B16" t="s">
        <v>11</v>
      </c>
      <c r="D16" t="s">
        <v>10</v>
      </c>
      <c r="G16" t="s">
        <v>10</v>
      </c>
    </row>
    <row r="17" spans="2:8" x14ac:dyDescent="0.2">
      <c r="B17" t="s">
        <v>7</v>
      </c>
      <c r="C17">
        <v>100</v>
      </c>
      <c r="D17" t="s">
        <v>9</v>
      </c>
      <c r="E17">
        <f>(C$11*C17)+(C$13*C18)</f>
        <v>90.743393645400886</v>
      </c>
      <c r="F17">
        <v>100</v>
      </c>
      <c r="G17" t="s">
        <v>9</v>
      </c>
      <c r="H17">
        <f>(F$11*F17)+(F$13*F18)</f>
        <v>90.743393645400886</v>
      </c>
    </row>
    <row r="18" spans="2:8" x14ac:dyDescent="0.2">
      <c r="B18" t="s">
        <v>8</v>
      </c>
      <c r="C18">
        <v>0</v>
      </c>
      <c r="D18" t="s">
        <v>13</v>
      </c>
      <c r="E18">
        <f>C$10*C17+C$12*C18</f>
        <v>2.4437626046517649E-15</v>
      </c>
      <c r="F18">
        <v>0</v>
      </c>
      <c r="G18" t="s">
        <v>13</v>
      </c>
      <c r="H18">
        <f>F$10*F17+F$12*F18</f>
        <v>2.4437626046517649E-15</v>
      </c>
    </row>
    <row r="19" spans="2:8" x14ac:dyDescent="0.2">
      <c r="B19" t="s">
        <v>15</v>
      </c>
      <c r="C19">
        <v>50</v>
      </c>
      <c r="D19" t="s">
        <v>14</v>
      </c>
      <c r="E19">
        <f>(C$11*C19)+(C$13*C18)</f>
        <v>45.371696822700443</v>
      </c>
      <c r="F19">
        <v>50</v>
      </c>
      <c r="G19" t="s">
        <v>14</v>
      </c>
      <c r="H19">
        <f>(F$11*F19)+(F$13*F18)</f>
        <v>45.371696822700443</v>
      </c>
    </row>
    <row r="21" spans="2:8" x14ac:dyDescent="0.2">
      <c r="B21" t="s">
        <v>10</v>
      </c>
      <c r="D21" t="s">
        <v>12</v>
      </c>
      <c r="G21" t="s">
        <v>12</v>
      </c>
    </row>
    <row r="22" spans="2:8" x14ac:dyDescent="0.2">
      <c r="B22" t="s">
        <v>9</v>
      </c>
      <c r="C22">
        <v>60</v>
      </c>
      <c r="D22" t="s">
        <v>7</v>
      </c>
      <c r="E22">
        <f>C$14*(C$12*C22-C$13*C23)</f>
        <v>59.672309524457134</v>
      </c>
      <c r="F22">
        <v>60</v>
      </c>
      <c r="G22" t="s">
        <v>7</v>
      </c>
      <c r="H22">
        <f>F$14*(F$12*F22-F$13*F23)</f>
        <v>64.080343916063484</v>
      </c>
    </row>
    <row r="23" spans="2:8" x14ac:dyDescent="0.2">
      <c r="B23" t="s">
        <v>13</v>
      </c>
      <c r="C23">
        <v>40</v>
      </c>
      <c r="D23" t="s">
        <v>8</v>
      </c>
      <c r="E23">
        <f>C$14*(C$11*C23-C$10*C22)</f>
        <v>40.000000000000007</v>
      </c>
      <c r="F23">
        <v>40</v>
      </c>
      <c r="G23" t="s">
        <v>8</v>
      </c>
      <c r="H23">
        <f>F$14*(F$11*F23-F$10*F22)</f>
        <v>40.000000000000007</v>
      </c>
    </row>
    <row r="24" spans="2:8" x14ac:dyDescent="0.2">
      <c r="B24" t="s">
        <v>14</v>
      </c>
      <c r="C24">
        <v>50</v>
      </c>
      <c r="D24" t="s">
        <v>15</v>
      </c>
      <c r="E24">
        <f>(C24-C$13*E23)/C$11</f>
        <v>48.652223545441259</v>
      </c>
      <c r="F24">
        <v>50</v>
      </c>
      <c r="G24" t="s">
        <v>15</v>
      </c>
      <c r="H24">
        <f>(F24-F$13*H23)/F$11</f>
        <v>53.060257937047602</v>
      </c>
    </row>
    <row r="26" spans="2:8" x14ac:dyDescent="0.2">
      <c r="B26" t="s">
        <v>11</v>
      </c>
      <c r="D26" t="s">
        <v>10</v>
      </c>
      <c r="G26" t="s">
        <v>10</v>
      </c>
    </row>
    <row r="27" spans="2:8" x14ac:dyDescent="0.2">
      <c r="B27" t="s">
        <v>7</v>
      </c>
      <c r="C27">
        <v>0</v>
      </c>
      <c r="D27" t="s">
        <v>9</v>
      </c>
      <c r="E27">
        <f>(C$11*C27)+(C$13*C28)</f>
        <v>14.628303177299559</v>
      </c>
      <c r="F27">
        <v>0</v>
      </c>
      <c r="G27" t="s">
        <v>9</v>
      </c>
      <c r="H27">
        <f>(F$11*F27)+(F$13*F28)</f>
        <v>4.6283031772995589</v>
      </c>
    </row>
    <row r="28" spans="2:8" x14ac:dyDescent="0.2">
      <c r="B28" t="s">
        <v>8</v>
      </c>
      <c r="C28">
        <v>100</v>
      </c>
      <c r="D28" t="s">
        <v>13</v>
      </c>
      <c r="E28">
        <f>C$10*C27+C$12*C28</f>
        <v>100</v>
      </c>
      <c r="F28">
        <v>100</v>
      </c>
      <c r="G28" t="s">
        <v>13</v>
      </c>
      <c r="H28">
        <f>F$10*F27+F$12*F28</f>
        <v>100</v>
      </c>
    </row>
    <row r="29" spans="2:8" x14ac:dyDescent="0.2">
      <c r="B29" t="s">
        <v>15</v>
      </c>
      <c r="C29">
        <v>50</v>
      </c>
      <c r="D29" t="s">
        <v>14</v>
      </c>
      <c r="E29">
        <f>(C$11*C29)+(C$13*C28)</f>
        <v>60</v>
      </c>
      <c r="F29">
        <v>50</v>
      </c>
      <c r="G29" t="s">
        <v>14</v>
      </c>
      <c r="H29">
        <f>(F$11*F29)+(F$13*F28)</f>
        <v>50</v>
      </c>
    </row>
    <row r="31" spans="2:8" x14ac:dyDescent="0.2">
      <c r="B31" t="s">
        <v>10</v>
      </c>
      <c r="D31" t="s">
        <v>12</v>
      </c>
      <c r="G31" t="s">
        <v>12</v>
      </c>
    </row>
    <row r="32" spans="2:8" x14ac:dyDescent="0.2">
      <c r="B32" t="s">
        <v>9</v>
      </c>
      <c r="C32">
        <v>40</v>
      </c>
      <c r="D32" t="s">
        <v>7</v>
      </c>
      <c r="E32">
        <f>C$14*(C$12*C32-C$13*C33)</f>
        <v>34.40803439160635</v>
      </c>
      <c r="F32">
        <v>40</v>
      </c>
      <c r="G32" t="s">
        <v>7</v>
      </c>
      <c r="H32">
        <f>F$14*(F$12*F32-F$13*F33)</f>
        <v>41.020085979015874</v>
      </c>
    </row>
    <row r="33" spans="2:8" x14ac:dyDescent="0.2">
      <c r="B33" t="s">
        <v>13</v>
      </c>
      <c r="C33">
        <v>60</v>
      </c>
      <c r="D33" t="s">
        <v>8</v>
      </c>
      <c r="E33">
        <f>C$14*(C$11*C33-C$10*C32)</f>
        <v>60.000000000000007</v>
      </c>
      <c r="F33">
        <v>60</v>
      </c>
      <c r="G33" t="s">
        <v>8</v>
      </c>
      <c r="H33">
        <f>F$14*(F$11*F33-F$10*F32)</f>
        <v>60.000000000000007</v>
      </c>
    </row>
    <row r="34" spans="2:8" x14ac:dyDescent="0.2">
      <c r="B34" t="s">
        <v>14</v>
      </c>
      <c r="C34">
        <v>50</v>
      </c>
      <c r="D34" t="s">
        <v>15</v>
      </c>
      <c r="E34">
        <f>(C34-C$13*E33)/C$11</f>
        <v>45.42812037062221</v>
      </c>
      <c r="F34">
        <v>50</v>
      </c>
      <c r="G34" t="s">
        <v>15</v>
      </c>
      <c r="H34">
        <f>(F34-F$13*H33)/F$11</f>
        <v>52.040171958031735</v>
      </c>
    </row>
    <row r="36" spans="2:8" x14ac:dyDescent="0.2">
      <c r="B36" t="s">
        <v>11</v>
      </c>
      <c r="D36" t="s">
        <v>10</v>
      </c>
      <c r="G36" t="s">
        <v>10</v>
      </c>
    </row>
    <row r="37" spans="2:8" x14ac:dyDescent="0.2">
      <c r="B37" t="s">
        <v>7</v>
      </c>
      <c r="C37">
        <v>100</v>
      </c>
      <c r="D37" t="s">
        <v>9</v>
      </c>
      <c r="E37">
        <f>(C$11*C37)+(C$13*C38)</f>
        <v>105.37169682270044</v>
      </c>
      <c r="F37">
        <v>100</v>
      </c>
      <c r="G37" t="s">
        <v>9</v>
      </c>
      <c r="H37">
        <f>(F$11*F37)+(F$13*F38)</f>
        <v>95.371696822700443</v>
      </c>
    </row>
    <row r="38" spans="2:8" x14ac:dyDescent="0.2">
      <c r="B38" t="s">
        <v>8</v>
      </c>
      <c r="C38">
        <v>100</v>
      </c>
      <c r="D38" t="s">
        <v>13</v>
      </c>
      <c r="E38">
        <f>C$10*C37+C$12*C38</f>
        <v>100</v>
      </c>
      <c r="F38">
        <v>100</v>
      </c>
      <c r="G38" t="s">
        <v>13</v>
      </c>
      <c r="H38">
        <f>F$10*F37+F$12*F38</f>
        <v>100</v>
      </c>
    </row>
    <row r="39" spans="2:8" x14ac:dyDescent="0.2">
      <c r="B39" t="s">
        <v>15</v>
      </c>
      <c r="C39">
        <v>50</v>
      </c>
      <c r="D39" t="s">
        <v>14</v>
      </c>
      <c r="E39">
        <f>(C$11*C39)+(C$13*C38)</f>
        <v>60</v>
      </c>
      <c r="F39">
        <v>50</v>
      </c>
      <c r="G39" t="s">
        <v>14</v>
      </c>
      <c r="H39">
        <f>(F$11*F39)+(F$13*F38)</f>
        <v>50</v>
      </c>
    </row>
    <row r="41" spans="2:8" x14ac:dyDescent="0.2">
      <c r="B41" t="s">
        <v>10</v>
      </c>
      <c r="D41" t="s">
        <v>12</v>
      </c>
      <c r="G41" t="s">
        <v>12</v>
      </c>
    </row>
    <row r="42" spans="2:8" x14ac:dyDescent="0.2">
      <c r="B42" t="s">
        <v>9</v>
      </c>
      <c r="C42">
        <v>50</v>
      </c>
      <c r="D42" t="s">
        <v>7</v>
      </c>
      <c r="E42">
        <f>C$14*(C$12*C42-C$13*C43)</f>
        <v>47.040171958031742</v>
      </c>
      <c r="F42">
        <v>50</v>
      </c>
      <c r="G42" t="s">
        <v>7</v>
      </c>
      <c r="H42">
        <f>F$14*(F$12*F42-F$13*F43)</f>
        <v>52.550214947539679</v>
      </c>
    </row>
    <row r="43" spans="2:8" x14ac:dyDescent="0.2">
      <c r="B43" t="s">
        <v>13</v>
      </c>
      <c r="C43">
        <v>50</v>
      </c>
      <c r="D43" t="s">
        <v>8</v>
      </c>
      <c r="E43">
        <f>C$14*(C$11*C43-C$10*C42)</f>
        <v>50.000000000000007</v>
      </c>
      <c r="F43">
        <v>50</v>
      </c>
      <c r="G43" t="s">
        <v>8</v>
      </c>
      <c r="H43">
        <f>F$14*(F$11*F43-F$10*F42)</f>
        <v>50.000000000000007</v>
      </c>
    </row>
    <row r="44" spans="2:8" x14ac:dyDescent="0.2">
      <c r="B44" t="s">
        <v>14</v>
      </c>
      <c r="C44">
        <v>50</v>
      </c>
      <c r="D44" t="s">
        <v>15</v>
      </c>
      <c r="E44">
        <f>(C44-C$13*E43)/C$11</f>
        <v>47.040171958031742</v>
      </c>
      <c r="F44">
        <v>50</v>
      </c>
      <c r="G44" t="s">
        <v>15</v>
      </c>
      <c r="H44">
        <f>(F44-F$13*H43)/F$11</f>
        <v>52.550214947539672</v>
      </c>
    </row>
  </sheetData>
  <phoneticPr fontId="1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University of Turku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Mervi Oikonen</dc:creator>
  <cp:lastModifiedBy>Vesa Oikonen</cp:lastModifiedBy>
  <dcterms:created xsi:type="dcterms:W3CDTF">2007-02-17T17:02:51Z</dcterms:created>
  <dcterms:modified xsi:type="dcterms:W3CDTF">2013-02-28T12:16:02Z</dcterms:modified>
</cp:coreProperties>
</file>