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esa\Dropbox\root\tpcclib\v1\tacfits\test\fit_hiad\"/>
    </mc:Choice>
  </mc:AlternateContent>
  <bookViews>
    <workbookView xWindow="120" yWindow="30" windowWidth="17055" windowHeight="11385"/>
  </bookViews>
  <sheets>
    <sheet name="Taul1" sheetId="1" r:id="rId1"/>
    <sheet name="Taul2" sheetId="2" r:id="rId2"/>
    <sheet name="Taul3" sheetId="3" r:id="rId3"/>
  </sheets>
  <calcPr calcId="152511"/>
</workbook>
</file>

<file path=xl/calcChain.xml><?xml version="1.0" encoding="utf-8"?>
<calcChain xmlns="http://schemas.openxmlformats.org/spreadsheetml/2006/main">
  <c r="F5" i="1" l="1"/>
  <c r="F4" i="1"/>
  <c r="F3" i="1"/>
  <c r="B6" i="1"/>
  <c r="C38" i="1" s="1"/>
  <c r="H38" i="1" s="1"/>
  <c r="B39" i="1"/>
  <c r="C39" i="1" s="1"/>
  <c r="G39" i="1" s="1"/>
  <c r="D39" i="1"/>
  <c r="E39" i="1"/>
  <c r="B38" i="1"/>
  <c r="J38" i="1" s="1"/>
  <c r="D38" i="1"/>
  <c r="G38" i="1" s="1"/>
  <c r="I38" i="1" s="1"/>
  <c r="K38" i="1" s="1"/>
  <c r="E38" i="1"/>
  <c r="B37" i="1"/>
  <c r="C37" i="1"/>
  <c r="J37" i="1"/>
  <c r="D37" i="1"/>
  <c r="G37" i="1" s="1"/>
  <c r="I37" i="1" s="1"/>
  <c r="K37" i="1" s="1"/>
  <c r="E37" i="1"/>
  <c r="H37" i="1"/>
  <c r="B36" i="1"/>
  <c r="C36" i="1"/>
  <c r="J36" i="1" s="1"/>
  <c r="D36" i="1"/>
  <c r="E36" i="1"/>
  <c r="H36" i="1" s="1"/>
  <c r="B35" i="1"/>
  <c r="C35" i="1" s="1"/>
  <c r="G35" i="1" s="1"/>
  <c r="D35" i="1"/>
  <c r="E35" i="1"/>
  <c r="B34" i="1"/>
  <c r="C34" i="1" s="1"/>
  <c r="D34" i="1"/>
  <c r="G34" i="1" s="1"/>
  <c r="E34" i="1"/>
  <c r="B33" i="1"/>
  <c r="C33" i="1" s="1"/>
  <c r="D33" i="1"/>
  <c r="G33" i="1" s="1"/>
  <c r="E33" i="1"/>
  <c r="B32" i="1"/>
  <c r="C32" i="1"/>
  <c r="J32" i="1" s="1"/>
  <c r="D32" i="1"/>
  <c r="E32" i="1"/>
  <c r="H32" i="1" s="1"/>
  <c r="B31" i="1"/>
  <c r="C31" i="1" s="1"/>
  <c r="G31" i="1" s="1"/>
  <c r="D31" i="1"/>
  <c r="E31" i="1"/>
  <c r="H31" i="1" s="1"/>
  <c r="B30" i="1"/>
  <c r="C30" i="1" s="1"/>
  <c r="D30" i="1"/>
  <c r="E30" i="1"/>
  <c r="B29" i="1"/>
  <c r="C29" i="1" s="1"/>
  <c r="D29" i="1"/>
  <c r="G29" i="1" s="1"/>
  <c r="E29" i="1"/>
  <c r="B28" i="1"/>
  <c r="C28" i="1"/>
  <c r="J28" i="1" s="1"/>
  <c r="D28" i="1"/>
  <c r="E28" i="1"/>
  <c r="H28" i="1" s="1"/>
  <c r="B27" i="1"/>
  <c r="C27" i="1" s="1"/>
  <c r="G27" i="1" s="1"/>
  <c r="D27" i="1"/>
  <c r="E27" i="1"/>
  <c r="H27" i="1" s="1"/>
  <c r="B26" i="1"/>
  <c r="C26" i="1" s="1"/>
  <c r="D26" i="1"/>
  <c r="E26" i="1"/>
  <c r="B25" i="1"/>
  <c r="C25" i="1" s="1"/>
  <c r="D25" i="1"/>
  <c r="E25" i="1"/>
  <c r="B24" i="1"/>
  <c r="C24" i="1"/>
  <c r="J24" i="1" s="1"/>
  <c r="D24" i="1"/>
  <c r="E24" i="1"/>
  <c r="H24" i="1" s="1"/>
  <c r="B23" i="1"/>
  <c r="C23" i="1" s="1"/>
  <c r="G23" i="1" s="1"/>
  <c r="D23" i="1"/>
  <c r="E23" i="1"/>
  <c r="H23" i="1" s="1"/>
  <c r="B22" i="1"/>
  <c r="C22" i="1" s="1"/>
  <c r="D22" i="1"/>
  <c r="G22" i="1" s="1"/>
  <c r="E22" i="1"/>
  <c r="H22" i="1" s="1"/>
  <c r="B21" i="1"/>
  <c r="C21" i="1" s="1"/>
  <c r="D21" i="1"/>
  <c r="E21" i="1"/>
  <c r="B20" i="1"/>
  <c r="C20" i="1"/>
  <c r="J20" i="1" s="1"/>
  <c r="D20" i="1"/>
  <c r="E20" i="1"/>
  <c r="H20" i="1" s="1"/>
  <c r="B19" i="1"/>
  <c r="C19" i="1" s="1"/>
  <c r="G19" i="1" s="1"/>
  <c r="D19" i="1"/>
  <c r="E19" i="1"/>
  <c r="B18" i="1"/>
  <c r="C18" i="1" s="1"/>
  <c r="D18" i="1"/>
  <c r="G18" i="1" s="1"/>
  <c r="I18" i="1" s="1"/>
  <c r="E18" i="1"/>
  <c r="H18" i="1" s="1"/>
  <c r="B17" i="1"/>
  <c r="C17" i="1" s="1"/>
  <c r="D17" i="1"/>
  <c r="G17" i="1" s="1"/>
  <c r="E17" i="1"/>
  <c r="B16" i="1"/>
  <c r="C16" i="1"/>
  <c r="J16" i="1" s="1"/>
  <c r="D16" i="1"/>
  <c r="E16" i="1"/>
  <c r="H16" i="1" s="1"/>
  <c r="B15" i="1"/>
  <c r="C15" i="1" s="1"/>
  <c r="G15" i="1" s="1"/>
  <c r="I15" i="1" s="1"/>
  <c r="D15" i="1"/>
  <c r="E15" i="1"/>
  <c r="H15" i="1" s="1"/>
  <c r="B14" i="1"/>
  <c r="C14" i="1" s="1"/>
  <c r="D14" i="1"/>
  <c r="E14" i="1"/>
  <c r="B13" i="1"/>
  <c r="C13" i="1" s="1"/>
  <c r="D13" i="1"/>
  <c r="G13" i="1" s="1"/>
  <c r="E13" i="1"/>
  <c r="B12" i="1"/>
  <c r="C12" i="1"/>
  <c r="J12" i="1" s="1"/>
  <c r="D12" i="1"/>
  <c r="G12" i="1" s="1"/>
  <c r="I12" i="1" s="1"/>
  <c r="K12" i="1" s="1"/>
  <c r="E12" i="1"/>
  <c r="H12" i="1" s="1"/>
  <c r="B11" i="1"/>
  <c r="C11" i="1" s="1"/>
  <c r="G11" i="1" s="1"/>
  <c r="D11" i="1"/>
  <c r="E11" i="1"/>
  <c r="H11" i="1" s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H13" i="1" l="1"/>
  <c r="I13" i="1" s="1"/>
  <c r="K13" i="1" s="1"/>
  <c r="J13" i="1"/>
  <c r="I17" i="1"/>
  <c r="K17" i="1" s="1"/>
  <c r="I22" i="1"/>
  <c r="I23" i="1"/>
  <c r="H26" i="1"/>
  <c r="J29" i="1"/>
  <c r="H29" i="1"/>
  <c r="I11" i="1"/>
  <c r="H14" i="1"/>
  <c r="H17" i="1"/>
  <c r="J17" i="1"/>
  <c r="H19" i="1"/>
  <c r="G21" i="1"/>
  <c r="I21" i="1" s="1"/>
  <c r="K21" i="1" s="1"/>
  <c r="G26" i="1"/>
  <c r="I26" i="1" s="1"/>
  <c r="I27" i="1"/>
  <c r="H30" i="1"/>
  <c r="H33" i="1"/>
  <c r="I33" i="1" s="1"/>
  <c r="K33" i="1" s="1"/>
  <c r="J33" i="1"/>
  <c r="H35" i="1"/>
  <c r="H39" i="1"/>
  <c r="G14" i="1"/>
  <c r="I14" i="1" s="1"/>
  <c r="K14" i="1" s="1"/>
  <c r="J21" i="1"/>
  <c r="H21" i="1"/>
  <c r="G25" i="1"/>
  <c r="I25" i="1" s="1"/>
  <c r="G30" i="1"/>
  <c r="I30" i="1" s="1"/>
  <c r="I31" i="1"/>
  <c r="H34" i="1"/>
  <c r="I34" i="1" s="1"/>
  <c r="K34" i="1" s="1"/>
  <c r="I19" i="1"/>
  <c r="H25" i="1"/>
  <c r="J25" i="1"/>
  <c r="I29" i="1"/>
  <c r="I35" i="1"/>
  <c r="I39" i="1"/>
  <c r="J14" i="1"/>
  <c r="G16" i="1"/>
  <c r="I16" i="1" s="1"/>
  <c r="K16" i="1" s="1"/>
  <c r="J18" i="1"/>
  <c r="K18" i="1" s="1"/>
  <c r="G20" i="1"/>
  <c r="I20" i="1" s="1"/>
  <c r="K20" i="1" s="1"/>
  <c r="J22" i="1"/>
  <c r="G24" i="1"/>
  <c r="I24" i="1" s="1"/>
  <c r="K24" i="1" s="1"/>
  <c r="J26" i="1"/>
  <c r="G28" i="1"/>
  <c r="I28" i="1" s="1"/>
  <c r="K28" i="1" s="1"/>
  <c r="J30" i="1"/>
  <c r="G32" i="1"/>
  <c r="I32" i="1" s="1"/>
  <c r="K32" i="1" s="1"/>
  <c r="J34" i="1"/>
  <c r="G36" i="1"/>
  <c r="I36" i="1" s="1"/>
  <c r="K36" i="1" s="1"/>
  <c r="F6" i="1"/>
  <c r="F7" i="1" s="1"/>
  <c r="J11" i="1"/>
  <c r="J15" i="1"/>
  <c r="K15" i="1" s="1"/>
  <c r="J19" i="1"/>
  <c r="J23" i="1"/>
  <c r="J27" i="1"/>
  <c r="J31" i="1"/>
  <c r="J35" i="1"/>
  <c r="J39" i="1"/>
  <c r="K25" i="1" l="1"/>
  <c r="K35" i="1"/>
  <c r="K11" i="1"/>
  <c r="K39" i="1"/>
  <c r="F8" i="1"/>
  <c r="K19" i="1"/>
  <c r="K31" i="1"/>
  <c r="K27" i="1"/>
  <c r="K23" i="1"/>
  <c r="K29" i="1"/>
  <c r="K30" i="1"/>
  <c r="K26" i="1"/>
  <c r="K22" i="1"/>
</calcChain>
</file>

<file path=xl/sharedStrings.xml><?xml version="1.0" encoding="utf-8"?>
<sst xmlns="http://schemas.openxmlformats.org/spreadsheetml/2006/main" count="22" uniqueCount="21">
  <si>
    <t>Hill derivative (parent tracer) + Hill (metabolite) = total plasma TAC</t>
  </si>
  <si>
    <t>n</t>
  </si>
  <si>
    <t>h</t>
  </si>
  <si>
    <t>k</t>
  </si>
  <si>
    <t>X</t>
  </si>
  <si>
    <t>h^n</t>
  </si>
  <si>
    <t>h^n+x^n</t>
  </si>
  <si>
    <t>x^n</t>
  </si>
  <si>
    <t>x^n-1</t>
  </si>
  <si>
    <t>x^2n-1</t>
  </si>
  <si>
    <t>Deriv-1</t>
  </si>
  <si>
    <t>Deriv-2</t>
  </si>
  <si>
    <t>Hill</t>
  </si>
  <si>
    <t>Deriv</t>
  </si>
  <si>
    <t>Deriv+Hill</t>
  </si>
  <si>
    <t>a</t>
  </si>
  <si>
    <t>b</t>
  </si>
  <si>
    <t>c</t>
  </si>
  <si>
    <t>sqrt</t>
  </si>
  <si>
    <t>min1</t>
  </si>
  <si>
    <t>min2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</si>
</sst>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87120528440635"/>
          <c:y val="5.078125E-2"/>
          <c:w val="0.64657030292755868"/>
          <c:h val="0.900390625"/>
        </c:manualLayout>
      </c:layout>
      <c:scatterChart>
        <c:scatterStyle val="lineMarker"/>
        <c:varyColors val="0"/>
        <c:ser>
          <c:idx val="0"/>
          <c:order val="0"/>
          <c:tx>
            <c:strRef>
              <c:f>Taul1!$G$10</c:f>
              <c:strCache>
                <c:ptCount val="1"/>
                <c:pt idx="0">
                  <c:v>Deriv-1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Taul1!$F$11:$F$39</c:f>
              <c:numCache>
                <c:formatCode>General</c:formatCode>
                <c:ptCount val="2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1.5</c:v>
                </c:pt>
                <c:pt idx="11">
                  <c:v>2</c:v>
                </c:pt>
                <c:pt idx="12">
                  <c:v>2.5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12</c:v>
                </c:pt>
                <c:pt idx="22">
                  <c:v>14</c:v>
                </c:pt>
                <c:pt idx="23">
                  <c:v>16</c:v>
                </c:pt>
                <c:pt idx="24">
                  <c:v>18</c:v>
                </c:pt>
                <c:pt idx="25">
                  <c:v>20</c:v>
                </c:pt>
                <c:pt idx="26">
                  <c:v>25</c:v>
                </c:pt>
                <c:pt idx="27">
                  <c:v>30</c:v>
                </c:pt>
                <c:pt idx="28">
                  <c:v>40</c:v>
                </c:pt>
              </c:numCache>
            </c:numRef>
          </c:xVal>
          <c:yVal>
            <c:numRef>
              <c:f>Taul1!$G$11:$G$39</c:f>
              <c:numCache>
                <c:formatCode>General</c:formatCode>
                <c:ptCount val="29"/>
                <c:pt idx="0">
                  <c:v>2.3999808001535993E-4</c:v>
                </c:pt>
                <c:pt idx="1">
                  <c:v>9.5993856393190857E-4</c:v>
                </c:pt>
                <c:pt idx="2">
                  <c:v>2.1595335407551971E-3</c:v>
                </c:pt>
                <c:pt idx="3">
                  <c:v>3.8380349261178288E-3</c:v>
                </c:pt>
                <c:pt idx="4">
                  <c:v>5.994005994005994E-3</c:v>
                </c:pt>
                <c:pt idx="5">
                  <c:v>8.625095834398161E-3</c:v>
                </c:pt>
                <c:pt idx="6">
                  <c:v>1.1727818865034344E-2</c:v>
                </c:pt>
                <c:pt idx="7">
                  <c:v>1.5297342086812419E-2</c:v>
                </c:pt>
                <c:pt idx="8">
                  <c:v>1.9327283283888365E-2</c:v>
                </c:pt>
                <c:pt idx="9">
                  <c:v>2.3809523809523808E-2</c:v>
                </c:pt>
                <c:pt idx="10">
                  <c:v>5.2580331061343723E-2</c:v>
                </c:pt>
                <c:pt idx="11">
                  <c:v>9.0225563909774431E-2</c:v>
                </c:pt>
                <c:pt idx="12">
                  <c:v>0.13333333333333333</c:v>
                </c:pt>
                <c:pt idx="13">
                  <c:v>0.17763157894736842</c:v>
                </c:pt>
                <c:pt idx="14">
                  <c:v>0.25396825396825395</c:v>
                </c:pt>
                <c:pt idx="15">
                  <c:v>0.3</c:v>
                </c:pt>
                <c:pt idx="16">
                  <c:v>0.31671554252199413</c:v>
                </c:pt>
                <c:pt idx="17">
                  <c:v>0.3141025641025641</c:v>
                </c:pt>
                <c:pt idx="18">
                  <c:v>0.30141287284144425</c:v>
                </c:pt>
                <c:pt idx="19">
                  <c:v>0.28454332552693207</c:v>
                </c:pt>
                <c:pt idx="20">
                  <c:v>0.26666666666666666</c:v>
                </c:pt>
                <c:pt idx="21">
                  <c:v>0.23313545601726929</c:v>
                </c:pt>
                <c:pt idx="22">
                  <c:v>0.20494945974207041</c:v>
                </c:pt>
                <c:pt idx="23">
                  <c:v>0.18194740582800284</c:v>
                </c:pt>
                <c:pt idx="24">
                  <c:v>0.16316938056068492</c:v>
                </c:pt>
                <c:pt idx="25">
                  <c:v>0.14769230769230771</c:v>
                </c:pt>
                <c:pt idx="26">
                  <c:v>0.11904761904761904</c:v>
                </c:pt>
                <c:pt idx="27">
                  <c:v>9.9539170506912439E-2</c:v>
                </c:pt>
                <c:pt idx="28">
                  <c:v>7.4853801169590645E-2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Taul1!$H$10</c:f>
              <c:strCache>
                <c:ptCount val="1"/>
                <c:pt idx="0">
                  <c:v>Deriv-2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Taul1!$F$11:$F$39</c:f>
              <c:numCache>
                <c:formatCode>General</c:formatCode>
                <c:ptCount val="2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1.5</c:v>
                </c:pt>
                <c:pt idx="11">
                  <c:v>2</c:v>
                </c:pt>
                <c:pt idx="12">
                  <c:v>2.5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12</c:v>
                </c:pt>
                <c:pt idx="22">
                  <c:v>14</c:v>
                </c:pt>
                <c:pt idx="23">
                  <c:v>16</c:v>
                </c:pt>
                <c:pt idx="24">
                  <c:v>18</c:v>
                </c:pt>
                <c:pt idx="25">
                  <c:v>20</c:v>
                </c:pt>
                <c:pt idx="26">
                  <c:v>25</c:v>
                </c:pt>
                <c:pt idx="27">
                  <c:v>30</c:v>
                </c:pt>
                <c:pt idx="28">
                  <c:v>40</c:v>
                </c:pt>
              </c:numCache>
            </c:numRef>
          </c:xVal>
          <c:yVal>
            <c:numRef>
              <c:f>Taul1!$H$11:$H$39</c:f>
              <c:numCache>
                <c:formatCode>General</c:formatCode>
                <c:ptCount val="29"/>
                <c:pt idx="0">
                  <c:v>-1.9199692803686372E-9</c:v>
                </c:pt>
                <c:pt idx="1">
                  <c:v>-6.1432136434910345E-8</c:v>
                </c:pt>
                <c:pt idx="2">
                  <c:v>-4.6635851136466775E-7</c:v>
                </c:pt>
                <c:pt idx="3">
                  <c:v>-1.964068279213372E-6</c:v>
                </c:pt>
                <c:pt idx="4">
                  <c:v>-5.9880179760299639E-6</c:v>
                </c:pt>
                <c:pt idx="5">
                  <c:v>-1.4878455630510499E-5</c:v>
                </c:pt>
                <c:pt idx="6">
                  <c:v>-3.2093071577246265E-5</c:v>
                </c:pt>
                <c:pt idx="7">
                  <c:v>-6.240231331225669E-5</c:v>
                </c:pt>
                <c:pt idx="8">
                  <c:v>-1.120631637407012E-4</c:v>
                </c:pt>
                <c:pt idx="9">
                  <c:v>-1.889644746787604E-4</c:v>
                </c:pt>
                <c:pt idx="10">
                  <c:v>-1.3823456072602537E-3</c:v>
                </c:pt>
                <c:pt idx="11">
                  <c:v>-5.4271015885578606E-3</c:v>
                </c:pt>
                <c:pt idx="12">
                  <c:v>-1.4814814814814815E-2</c:v>
                </c:pt>
                <c:pt idx="13">
                  <c:v>-3.1552977839335181E-2</c:v>
                </c:pt>
                <c:pt idx="14">
                  <c:v>-8.5999832031578058E-2</c:v>
                </c:pt>
                <c:pt idx="15">
                  <c:v>-0.15</c:v>
                </c:pt>
                <c:pt idx="16">
                  <c:v>-0.20061746975000214</c:v>
                </c:pt>
                <c:pt idx="17">
                  <c:v>-0.23020764847687925</c:v>
                </c:pt>
                <c:pt idx="18">
                  <c:v>-0.24226591977208708</c:v>
                </c:pt>
                <c:pt idx="19">
                  <c:v>-0.24289471230577692</c:v>
                </c:pt>
                <c:pt idx="20">
                  <c:v>-0.23703703703703705</c:v>
                </c:pt>
                <c:pt idx="21">
                  <c:v>-0.21740856340952042</c:v>
                </c:pt>
                <c:pt idx="22">
                  <c:v>-0.19601997822664385</c:v>
                </c:pt>
                <c:pt idx="23">
                  <c:v>-0.1765592452668798</c:v>
                </c:pt>
                <c:pt idx="24">
                  <c:v>-0.15974548051534571</c:v>
                </c:pt>
                <c:pt idx="25">
                  <c:v>-0.14542011834319526</c:v>
                </c:pt>
                <c:pt idx="26">
                  <c:v>-0.11810279667422524</c:v>
                </c:pt>
                <c:pt idx="27">
                  <c:v>-9.9080464652041872E-2</c:v>
                </c:pt>
                <c:pt idx="28">
                  <c:v>-7.470788732715479E-2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Taul1!$I$10</c:f>
              <c:strCache>
                <c:ptCount val="1"/>
                <c:pt idx="0">
                  <c:v>Deriv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Taul1!$F$11:$F$39</c:f>
              <c:numCache>
                <c:formatCode>General</c:formatCode>
                <c:ptCount val="2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1.5</c:v>
                </c:pt>
                <c:pt idx="11">
                  <c:v>2</c:v>
                </c:pt>
                <c:pt idx="12">
                  <c:v>2.5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12</c:v>
                </c:pt>
                <c:pt idx="22">
                  <c:v>14</c:v>
                </c:pt>
                <c:pt idx="23">
                  <c:v>16</c:v>
                </c:pt>
                <c:pt idx="24">
                  <c:v>18</c:v>
                </c:pt>
                <c:pt idx="25">
                  <c:v>20</c:v>
                </c:pt>
                <c:pt idx="26">
                  <c:v>25</c:v>
                </c:pt>
                <c:pt idx="27">
                  <c:v>30</c:v>
                </c:pt>
                <c:pt idx="28">
                  <c:v>40</c:v>
                </c:pt>
              </c:numCache>
            </c:numRef>
          </c:xVal>
          <c:yVal>
            <c:numRef>
              <c:f>Taul1!$I$11:$I$39</c:f>
              <c:numCache>
                <c:formatCode>General</c:formatCode>
                <c:ptCount val="29"/>
                <c:pt idx="0">
                  <c:v>2.3999616004607955E-4</c:v>
                </c:pt>
                <c:pt idx="1">
                  <c:v>9.5987713179547366E-4</c:v>
                </c:pt>
                <c:pt idx="2">
                  <c:v>2.1590671822438322E-3</c:v>
                </c:pt>
                <c:pt idx="3">
                  <c:v>3.8360708578386153E-3</c:v>
                </c:pt>
                <c:pt idx="4">
                  <c:v>5.9880179760299643E-3</c:v>
                </c:pt>
                <c:pt idx="5">
                  <c:v>8.6102173787676508E-3</c:v>
                </c:pt>
                <c:pt idx="6">
                  <c:v>1.1695725793457097E-2</c:v>
                </c:pt>
                <c:pt idx="7">
                  <c:v>1.5234939773500163E-2</c:v>
                </c:pt>
                <c:pt idx="8">
                  <c:v>1.9215220120147664E-2</c:v>
                </c:pt>
                <c:pt idx="9">
                  <c:v>2.3620559334845047E-2</c:v>
                </c:pt>
                <c:pt idx="10">
                  <c:v>5.1197985454083467E-2</c:v>
                </c:pt>
                <c:pt idx="11">
                  <c:v>8.4798462321216572E-2</c:v>
                </c:pt>
                <c:pt idx="12">
                  <c:v>0.11851851851851852</c:v>
                </c:pt>
                <c:pt idx="13">
                  <c:v>0.14607860110803322</c:v>
                </c:pt>
                <c:pt idx="14">
                  <c:v>0.16796842193667588</c:v>
                </c:pt>
                <c:pt idx="15">
                  <c:v>0.15</c:v>
                </c:pt>
                <c:pt idx="16">
                  <c:v>0.11609807277199199</c:v>
                </c:pt>
                <c:pt idx="17">
                  <c:v>8.3894915625684852E-2</c:v>
                </c:pt>
                <c:pt idx="18">
                  <c:v>5.9146953069357161E-2</c:v>
                </c:pt>
                <c:pt idx="19">
                  <c:v>4.1648613221155151E-2</c:v>
                </c:pt>
                <c:pt idx="20">
                  <c:v>2.9629629629629617E-2</c:v>
                </c:pt>
                <c:pt idx="21">
                  <c:v>1.5726892607748871E-2</c:v>
                </c:pt>
                <c:pt idx="22">
                  <c:v>8.9294815154265517E-3</c:v>
                </c:pt>
                <c:pt idx="23">
                  <c:v>5.3881605611230399E-3</c:v>
                </c:pt>
                <c:pt idx="24">
                  <c:v>3.4239000453392121E-3</c:v>
                </c:pt>
                <c:pt idx="25">
                  <c:v>2.2721893491124412E-3</c:v>
                </c:pt>
                <c:pt idx="26">
                  <c:v>9.4482237339379993E-4</c:v>
                </c:pt>
                <c:pt idx="27">
                  <c:v>4.5870585487056692E-4</c:v>
                </c:pt>
                <c:pt idx="28">
                  <c:v>1.459138424358547E-4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Taul1!$J$10</c:f>
              <c:strCache>
                <c:ptCount val="1"/>
                <c:pt idx="0">
                  <c:v>Hill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Taul1!$F$11:$F$39</c:f>
              <c:numCache>
                <c:formatCode>General</c:formatCode>
                <c:ptCount val="2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1.5</c:v>
                </c:pt>
                <c:pt idx="11">
                  <c:v>2</c:v>
                </c:pt>
                <c:pt idx="12">
                  <c:v>2.5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12</c:v>
                </c:pt>
                <c:pt idx="22">
                  <c:v>14</c:v>
                </c:pt>
                <c:pt idx="23">
                  <c:v>16</c:v>
                </c:pt>
                <c:pt idx="24">
                  <c:v>18</c:v>
                </c:pt>
                <c:pt idx="25">
                  <c:v>20</c:v>
                </c:pt>
                <c:pt idx="26">
                  <c:v>25</c:v>
                </c:pt>
                <c:pt idx="27">
                  <c:v>30</c:v>
                </c:pt>
                <c:pt idx="28">
                  <c:v>40</c:v>
                </c:pt>
              </c:numCache>
            </c:numRef>
          </c:xVal>
          <c:yVal>
            <c:numRef>
              <c:f>Taul1!$J$11:$J$39</c:f>
              <c:numCache>
                <c:formatCode>General</c:formatCode>
                <c:ptCount val="29"/>
                <c:pt idx="0">
                  <c:v>1.5999872001023996E-7</c:v>
                </c:pt>
                <c:pt idx="1">
                  <c:v>1.2799180852425448E-6</c:v>
                </c:pt>
                <c:pt idx="2">
                  <c:v>4.3190670815103935E-6</c:v>
                </c:pt>
                <c:pt idx="3">
                  <c:v>1.0234759802980876E-5</c:v>
                </c:pt>
                <c:pt idx="4">
                  <c:v>1.998001998001998E-5</c:v>
                </c:pt>
                <c:pt idx="5">
                  <c:v>3.4500383337592644E-5</c:v>
                </c:pt>
                <c:pt idx="6">
                  <c:v>5.4729821370160266E-5</c:v>
                </c:pt>
                <c:pt idx="7">
                  <c:v>8.1585824462999579E-5</c:v>
                </c:pt>
                <c:pt idx="8">
                  <c:v>1.159636997033302E-4</c:v>
                </c:pt>
                <c:pt idx="9">
                  <c:v>1.5873015873015873E-4</c:v>
                </c:pt>
                <c:pt idx="10">
                  <c:v>5.2580331061343724E-4</c:v>
                </c:pt>
                <c:pt idx="11">
                  <c:v>1.2030075187969924E-3</c:v>
                </c:pt>
                <c:pt idx="12">
                  <c:v>2.2222222222222222E-3</c:v>
                </c:pt>
                <c:pt idx="13">
                  <c:v>3.5526315789473684E-3</c:v>
                </c:pt>
                <c:pt idx="14">
                  <c:v>6.7724867724867728E-3</c:v>
                </c:pt>
                <c:pt idx="15">
                  <c:v>0.01</c:v>
                </c:pt>
                <c:pt idx="16">
                  <c:v>1.2668621700879765E-2</c:v>
                </c:pt>
                <c:pt idx="17">
                  <c:v>1.4658119658119658E-2</c:v>
                </c:pt>
                <c:pt idx="18">
                  <c:v>1.607535321821036E-2</c:v>
                </c:pt>
                <c:pt idx="19">
                  <c:v>1.7072599531615926E-2</c:v>
                </c:pt>
                <c:pt idx="20">
                  <c:v>1.7777777777777778E-2</c:v>
                </c:pt>
                <c:pt idx="21">
                  <c:v>1.8650836481381546E-2</c:v>
                </c:pt>
                <c:pt idx="22">
                  <c:v>1.9128616242593238E-2</c:v>
                </c:pt>
                <c:pt idx="23">
                  <c:v>1.9407723288320303E-2</c:v>
                </c:pt>
                <c:pt idx="24">
                  <c:v>1.958032566728219E-2</c:v>
                </c:pt>
                <c:pt idx="25">
                  <c:v>1.9692307692307693E-2</c:v>
                </c:pt>
                <c:pt idx="26">
                  <c:v>1.984126984126984E-2</c:v>
                </c:pt>
                <c:pt idx="27">
                  <c:v>1.9907834101382488E-2</c:v>
                </c:pt>
                <c:pt idx="28">
                  <c:v>1.9961013645224172E-2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Taul1!$K$10</c:f>
              <c:strCache>
                <c:ptCount val="1"/>
                <c:pt idx="0">
                  <c:v>Deriv+Hill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Taul1!$F$11:$F$39</c:f>
              <c:numCache>
                <c:formatCode>General</c:formatCode>
                <c:ptCount val="2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1.5</c:v>
                </c:pt>
                <c:pt idx="11">
                  <c:v>2</c:v>
                </c:pt>
                <c:pt idx="12">
                  <c:v>2.5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12</c:v>
                </c:pt>
                <c:pt idx="22">
                  <c:v>14</c:v>
                </c:pt>
                <c:pt idx="23">
                  <c:v>16</c:v>
                </c:pt>
                <c:pt idx="24">
                  <c:v>18</c:v>
                </c:pt>
                <c:pt idx="25">
                  <c:v>20</c:v>
                </c:pt>
                <c:pt idx="26">
                  <c:v>25</c:v>
                </c:pt>
                <c:pt idx="27">
                  <c:v>30</c:v>
                </c:pt>
                <c:pt idx="28">
                  <c:v>40</c:v>
                </c:pt>
              </c:numCache>
            </c:numRef>
          </c:xVal>
          <c:yVal>
            <c:numRef>
              <c:f>Taul1!$K$11:$K$39</c:f>
              <c:numCache>
                <c:formatCode>General</c:formatCode>
                <c:ptCount val="29"/>
                <c:pt idx="0">
                  <c:v>2.4015615876608979E-4</c:v>
                </c:pt>
                <c:pt idx="1">
                  <c:v>9.6115704988071623E-4</c:v>
                </c:pt>
                <c:pt idx="2">
                  <c:v>2.1633862493253427E-3</c:v>
                </c:pt>
                <c:pt idx="3">
                  <c:v>3.8463056176415962E-3</c:v>
                </c:pt>
                <c:pt idx="4">
                  <c:v>6.0079979960099839E-3</c:v>
                </c:pt>
                <c:pt idx="5">
                  <c:v>8.6447177621052432E-3</c:v>
                </c:pt>
                <c:pt idx="6">
                  <c:v>1.1750455614827258E-2</c:v>
                </c:pt>
                <c:pt idx="7">
                  <c:v>1.5316525597963163E-2</c:v>
                </c:pt>
                <c:pt idx="8">
                  <c:v>1.9331183819850994E-2</c:v>
                </c:pt>
                <c:pt idx="9">
                  <c:v>2.3779289493575207E-2</c:v>
                </c:pt>
                <c:pt idx="10">
                  <c:v>5.1723788764696903E-2</c:v>
                </c:pt>
                <c:pt idx="11">
                  <c:v>8.600146984001357E-2</c:v>
                </c:pt>
                <c:pt idx="12">
                  <c:v>0.12074074074074075</c:v>
                </c:pt>
                <c:pt idx="13">
                  <c:v>0.14963123268698059</c:v>
                </c:pt>
                <c:pt idx="14">
                  <c:v>0.17474090870916265</c:v>
                </c:pt>
                <c:pt idx="15">
                  <c:v>0.16</c:v>
                </c:pt>
                <c:pt idx="16">
                  <c:v>0.12876669447287176</c:v>
                </c:pt>
                <c:pt idx="17">
                  <c:v>9.8553035283804505E-2</c:v>
                </c:pt>
                <c:pt idx="18">
                  <c:v>7.5222306287567514E-2</c:v>
                </c:pt>
                <c:pt idx="19">
                  <c:v>5.8721212752771076E-2</c:v>
                </c:pt>
                <c:pt idx="20">
                  <c:v>4.7407407407407398E-2</c:v>
                </c:pt>
                <c:pt idx="21">
                  <c:v>3.4377729089130421E-2</c:v>
                </c:pt>
                <c:pt idx="22">
                  <c:v>2.805809775801979E-2</c:v>
                </c:pt>
                <c:pt idx="23">
                  <c:v>2.4795883849443343E-2</c:v>
                </c:pt>
                <c:pt idx="24">
                  <c:v>2.3004225712621403E-2</c:v>
                </c:pt>
                <c:pt idx="25">
                  <c:v>2.1964497041420134E-2</c:v>
                </c:pt>
                <c:pt idx="26">
                  <c:v>2.078609221466364E-2</c:v>
                </c:pt>
                <c:pt idx="27">
                  <c:v>2.0366539956253055E-2</c:v>
                </c:pt>
                <c:pt idx="28">
                  <c:v>2.0106927487660027E-2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216176"/>
        <c:axId val="2084219440"/>
      </c:scatterChart>
      <c:valAx>
        <c:axId val="208421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84219440"/>
        <c:crosses val="autoZero"/>
        <c:crossBetween val="midCat"/>
      </c:valAx>
      <c:valAx>
        <c:axId val="2084219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8421617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02159200151867"/>
          <c:y val="0.3984375"/>
          <c:w val="0.19334738962142431"/>
          <c:h val="0.2070312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190500</xdr:colOff>
      <xdr:row>1</xdr:row>
      <xdr:rowOff>76200</xdr:rowOff>
    </xdr:from>
    <xdr:to>
      <xdr:col>18</xdr:col>
      <xdr:colOff>504825</xdr:colOff>
      <xdr:row>31</xdr:row>
      <xdr:rowOff>95250</xdr:rowOff>
    </xdr:to>
    <xdr:graphicFrame macro="">
      <xdr:nvGraphicFramePr>
        <xdr:cNvPr id="1026" name="Kaavi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workbookViewId="0">
      <selection activeCell="E7" sqref="E7"/>
    </sheetView>
  </sheetViews>
  <sheetFormatPr defaultRowHeight="12.75" x14ac:dyDescent="0.2"/>
  <cols>
    <col min="8" max="8" width="13.140625" bestFit="1" customWidth="1"/>
    <col min="9" max="9" width="13.140625" customWidth="1"/>
  </cols>
  <sheetData>
    <row r="1" spans="1:11" x14ac:dyDescent="0.2">
      <c r="A1" t="s">
        <v>0</v>
      </c>
    </row>
    <row r="3" spans="1:11" x14ac:dyDescent="0.2">
      <c r="A3" t="s">
        <v>2</v>
      </c>
      <c r="B3">
        <v>5</v>
      </c>
      <c r="E3" t="s">
        <v>15</v>
      </c>
      <c r="F3">
        <f>2*B4-B4^2-1</f>
        <v>-4</v>
      </c>
    </row>
    <row r="4" spans="1:11" x14ac:dyDescent="0.2">
      <c r="A4" t="s">
        <v>1</v>
      </c>
      <c r="B4">
        <v>3</v>
      </c>
      <c r="E4" t="s">
        <v>16</v>
      </c>
      <c r="F4">
        <f>-B4*(B4-1)*B3^B4</f>
        <v>-750</v>
      </c>
    </row>
    <row r="5" spans="1:11" x14ac:dyDescent="0.2">
      <c r="A5" t="s">
        <v>3</v>
      </c>
      <c r="B5">
        <v>0.02</v>
      </c>
      <c r="E5" t="s">
        <v>17</v>
      </c>
      <c r="F5">
        <f>B4*(B4-1)*B3^(2*B4)</f>
        <v>93750</v>
      </c>
    </row>
    <row r="6" spans="1:11" x14ac:dyDescent="0.2">
      <c r="A6" t="s">
        <v>5</v>
      </c>
      <c r="B6">
        <f>B3^B4</f>
        <v>125</v>
      </c>
      <c r="E6" t="s">
        <v>18</v>
      </c>
      <c r="F6">
        <f>SQRT(F4^2-4*F3*F5)</f>
        <v>1436.1406616345071</v>
      </c>
    </row>
    <row r="7" spans="1:11" x14ac:dyDescent="0.2">
      <c r="E7" t="s">
        <v>19</v>
      </c>
      <c r="F7">
        <f>(((-F4-F6)/F3)^(1/B4))/(2^(1/B4))</f>
        <v>4.4100250529359251</v>
      </c>
    </row>
    <row r="8" spans="1:11" x14ac:dyDescent="0.2">
      <c r="E8" t="s">
        <v>20</v>
      </c>
      <c r="F8">
        <f>(((-F4+F6)/F3)^(1/B4))/(2^(1/B4))</f>
        <v>-6.489272899885516</v>
      </c>
    </row>
    <row r="10" spans="1:11" x14ac:dyDescent="0.2">
      <c r="A10" t="s">
        <v>4</v>
      </c>
      <c r="B10" t="s">
        <v>7</v>
      </c>
      <c r="C10" t="s">
        <v>6</v>
      </c>
      <c r="D10" t="s">
        <v>8</v>
      </c>
      <c r="E10" t="s">
        <v>9</v>
      </c>
      <c r="F10" t="s">
        <v>4</v>
      </c>
      <c r="G10" t="s">
        <v>10</v>
      </c>
      <c r="H10" t="s">
        <v>11</v>
      </c>
      <c r="I10" t="s">
        <v>13</v>
      </c>
      <c r="J10" t="s">
        <v>12</v>
      </c>
      <c r="K10" t="s">
        <v>14</v>
      </c>
    </row>
    <row r="11" spans="1:11" x14ac:dyDescent="0.2">
      <c r="A11">
        <v>0.1</v>
      </c>
      <c r="B11">
        <f>$A11^$B$4</f>
        <v>1.0000000000000002E-3</v>
      </c>
      <c r="C11">
        <f>$B$6+$B11</f>
        <v>125.001</v>
      </c>
      <c r="D11">
        <f>$A11^($B$4-1)</f>
        <v>1.0000000000000002E-2</v>
      </c>
      <c r="E11">
        <f>$A11^(2*$B$4-1)</f>
        <v>1.0000000000000006E-5</v>
      </c>
      <c r="F11">
        <f>A11</f>
        <v>0.1</v>
      </c>
      <c r="G11">
        <f>$B$4*$D11/$C11</f>
        <v>2.3999808001535993E-4</v>
      </c>
      <c r="H11">
        <f>-$B$4*$E11/($C11*$C11)</f>
        <v>-1.9199692803686372E-9</v>
      </c>
      <c r="I11">
        <f>G11+H11</f>
        <v>2.3999616004607955E-4</v>
      </c>
      <c r="J11">
        <f>$B$5*$B11/$C11</f>
        <v>1.5999872001023996E-7</v>
      </c>
      <c r="K11">
        <f>I11+J11</f>
        <v>2.4015615876608979E-4</v>
      </c>
    </row>
    <row r="12" spans="1:11" x14ac:dyDescent="0.2">
      <c r="A12">
        <v>0.2</v>
      </c>
      <c r="B12">
        <f t="shared" ref="B12:B39" si="0">$A12^$B$4</f>
        <v>8.0000000000000019E-3</v>
      </c>
      <c r="C12">
        <f t="shared" ref="C12:C39" si="1">$B$6+$B12</f>
        <v>125.008</v>
      </c>
      <c r="D12">
        <f t="shared" ref="D12:D39" si="2">$A12^($B$4-1)</f>
        <v>4.0000000000000008E-2</v>
      </c>
      <c r="E12">
        <f t="shared" ref="E12:E39" si="3">$A12^(2*$B$4-1)</f>
        <v>3.2000000000000019E-4</v>
      </c>
      <c r="F12">
        <f t="shared" ref="F12:F39" si="4">A12</f>
        <v>0.2</v>
      </c>
      <c r="G12">
        <f t="shared" ref="G12:G39" si="5">$B$4*$D12/$C12</f>
        <v>9.5993856393190857E-4</v>
      </c>
      <c r="H12">
        <f t="shared" ref="H12:H39" si="6">-$B$4*$E12/($C12*$C12)</f>
        <v>-6.1432136434910345E-8</v>
      </c>
      <c r="I12">
        <f t="shared" ref="I12:I39" si="7">G12+H12</f>
        <v>9.5987713179547366E-4</v>
      </c>
      <c r="J12">
        <f t="shared" ref="J12:J39" si="8">$B$5*$B12/$C12</f>
        <v>1.2799180852425448E-6</v>
      </c>
      <c r="K12">
        <f t="shared" ref="K12:K39" si="9">I12+J12</f>
        <v>9.6115704988071623E-4</v>
      </c>
    </row>
    <row r="13" spans="1:11" x14ac:dyDescent="0.2">
      <c r="A13">
        <v>0.3</v>
      </c>
      <c r="B13">
        <f t="shared" si="0"/>
        <v>2.7E-2</v>
      </c>
      <c r="C13">
        <f t="shared" si="1"/>
        <v>125.027</v>
      </c>
      <c r="D13">
        <f t="shared" si="2"/>
        <v>0.09</v>
      </c>
      <c r="E13">
        <f t="shared" si="3"/>
        <v>2.4299999999999999E-3</v>
      </c>
      <c r="F13">
        <f t="shared" si="4"/>
        <v>0.3</v>
      </c>
      <c r="G13">
        <f t="shared" si="5"/>
        <v>2.1595335407551971E-3</v>
      </c>
      <c r="H13">
        <f t="shared" si="6"/>
        <v>-4.6635851136466775E-7</v>
      </c>
      <c r="I13">
        <f t="shared" si="7"/>
        <v>2.1590671822438322E-3</v>
      </c>
      <c r="J13">
        <f t="shared" si="8"/>
        <v>4.3190670815103935E-6</v>
      </c>
      <c r="K13">
        <f t="shared" si="9"/>
        <v>2.1633862493253427E-3</v>
      </c>
    </row>
    <row r="14" spans="1:11" x14ac:dyDescent="0.2">
      <c r="A14">
        <v>0.4</v>
      </c>
      <c r="B14">
        <f t="shared" si="0"/>
        <v>6.4000000000000015E-2</v>
      </c>
      <c r="C14">
        <f t="shared" si="1"/>
        <v>125.06399999999999</v>
      </c>
      <c r="D14">
        <f t="shared" si="2"/>
        <v>0.16000000000000003</v>
      </c>
      <c r="E14">
        <f t="shared" si="3"/>
        <v>1.0240000000000006E-2</v>
      </c>
      <c r="F14">
        <f t="shared" si="4"/>
        <v>0.4</v>
      </c>
      <c r="G14">
        <f t="shared" si="5"/>
        <v>3.8380349261178288E-3</v>
      </c>
      <c r="H14">
        <f t="shared" si="6"/>
        <v>-1.964068279213372E-6</v>
      </c>
      <c r="I14">
        <f t="shared" si="7"/>
        <v>3.8360708578386153E-3</v>
      </c>
      <c r="J14">
        <f t="shared" si="8"/>
        <v>1.0234759802980876E-5</v>
      </c>
      <c r="K14">
        <f t="shared" si="9"/>
        <v>3.8463056176415962E-3</v>
      </c>
    </row>
    <row r="15" spans="1:11" x14ac:dyDescent="0.2">
      <c r="A15">
        <v>0.5</v>
      </c>
      <c r="B15">
        <f t="shared" si="0"/>
        <v>0.125</v>
      </c>
      <c r="C15">
        <f t="shared" si="1"/>
        <v>125.125</v>
      </c>
      <c r="D15">
        <f t="shared" si="2"/>
        <v>0.25</v>
      </c>
      <c r="E15">
        <f t="shared" si="3"/>
        <v>3.125E-2</v>
      </c>
      <c r="F15">
        <f t="shared" si="4"/>
        <v>0.5</v>
      </c>
      <c r="G15">
        <f t="shared" si="5"/>
        <v>5.994005994005994E-3</v>
      </c>
      <c r="H15">
        <f t="shared" si="6"/>
        <v>-5.9880179760299639E-6</v>
      </c>
      <c r="I15">
        <f t="shared" si="7"/>
        <v>5.9880179760299643E-3</v>
      </c>
      <c r="J15">
        <f t="shared" si="8"/>
        <v>1.998001998001998E-5</v>
      </c>
      <c r="K15">
        <f t="shared" si="9"/>
        <v>6.0079979960099839E-3</v>
      </c>
    </row>
    <row r="16" spans="1:11" x14ac:dyDescent="0.2">
      <c r="A16">
        <v>0.6</v>
      </c>
      <c r="B16">
        <f t="shared" si="0"/>
        <v>0.216</v>
      </c>
      <c r="C16">
        <f t="shared" si="1"/>
        <v>125.21599999999999</v>
      </c>
      <c r="D16">
        <f t="shared" si="2"/>
        <v>0.36</v>
      </c>
      <c r="E16">
        <f t="shared" si="3"/>
        <v>7.7759999999999996E-2</v>
      </c>
      <c r="F16">
        <f t="shared" si="4"/>
        <v>0.6</v>
      </c>
      <c r="G16">
        <f t="shared" si="5"/>
        <v>8.625095834398161E-3</v>
      </c>
      <c r="H16">
        <f t="shared" si="6"/>
        <v>-1.4878455630510499E-5</v>
      </c>
      <c r="I16">
        <f t="shared" si="7"/>
        <v>8.6102173787676508E-3</v>
      </c>
      <c r="J16">
        <f t="shared" si="8"/>
        <v>3.4500383337592644E-5</v>
      </c>
      <c r="K16">
        <f t="shared" si="9"/>
        <v>8.6447177621052432E-3</v>
      </c>
    </row>
    <row r="17" spans="1:11" x14ac:dyDescent="0.2">
      <c r="A17">
        <v>0.7</v>
      </c>
      <c r="B17">
        <f t="shared" si="0"/>
        <v>0.34299999999999992</v>
      </c>
      <c r="C17">
        <f t="shared" si="1"/>
        <v>125.343</v>
      </c>
      <c r="D17">
        <f t="shared" si="2"/>
        <v>0.48999999999999994</v>
      </c>
      <c r="E17">
        <f t="shared" si="3"/>
        <v>0.16806999999999994</v>
      </c>
      <c r="F17">
        <f t="shared" si="4"/>
        <v>0.7</v>
      </c>
      <c r="G17">
        <f t="shared" si="5"/>
        <v>1.1727818865034344E-2</v>
      </c>
      <c r="H17">
        <f t="shared" si="6"/>
        <v>-3.2093071577246265E-5</v>
      </c>
      <c r="I17">
        <f t="shared" si="7"/>
        <v>1.1695725793457097E-2</v>
      </c>
      <c r="J17">
        <f t="shared" si="8"/>
        <v>5.4729821370160266E-5</v>
      </c>
      <c r="K17">
        <f t="shared" si="9"/>
        <v>1.1750455614827258E-2</v>
      </c>
    </row>
    <row r="18" spans="1:11" x14ac:dyDescent="0.2">
      <c r="A18">
        <v>0.8</v>
      </c>
      <c r="B18">
        <f t="shared" si="0"/>
        <v>0.51200000000000012</v>
      </c>
      <c r="C18">
        <f t="shared" si="1"/>
        <v>125.512</v>
      </c>
      <c r="D18">
        <f t="shared" si="2"/>
        <v>0.64000000000000012</v>
      </c>
      <c r="E18">
        <f t="shared" si="3"/>
        <v>0.32768000000000019</v>
      </c>
      <c r="F18">
        <f t="shared" si="4"/>
        <v>0.8</v>
      </c>
      <c r="G18">
        <f t="shared" si="5"/>
        <v>1.5297342086812419E-2</v>
      </c>
      <c r="H18">
        <f t="shared" si="6"/>
        <v>-6.240231331225669E-5</v>
      </c>
      <c r="I18">
        <f t="shared" si="7"/>
        <v>1.5234939773500163E-2</v>
      </c>
      <c r="J18">
        <f t="shared" si="8"/>
        <v>8.1585824462999579E-5</v>
      </c>
      <c r="K18">
        <f t="shared" si="9"/>
        <v>1.5316525597963163E-2</v>
      </c>
    </row>
    <row r="19" spans="1:11" x14ac:dyDescent="0.2">
      <c r="A19">
        <v>0.9</v>
      </c>
      <c r="B19">
        <f t="shared" si="0"/>
        <v>0.72900000000000009</v>
      </c>
      <c r="C19">
        <f t="shared" si="1"/>
        <v>125.729</v>
      </c>
      <c r="D19">
        <f t="shared" si="2"/>
        <v>0.81</v>
      </c>
      <c r="E19">
        <f t="shared" si="3"/>
        <v>0.59049000000000018</v>
      </c>
      <c r="F19">
        <f t="shared" si="4"/>
        <v>0.9</v>
      </c>
      <c r="G19">
        <f t="shared" si="5"/>
        <v>1.9327283283888365E-2</v>
      </c>
      <c r="H19">
        <f t="shared" si="6"/>
        <v>-1.120631637407012E-4</v>
      </c>
      <c r="I19">
        <f t="shared" si="7"/>
        <v>1.9215220120147664E-2</v>
      </c>
      <c r="J19">
        <f t="shared" si="8"/>
        <v>1.159636997033302E-4</v>
      </c>
      <c r="K19">
        <f t="shared" si="9"/>
        <v>1.9331183819850994E-2</v>
      </c>
    </row>
    <row r="20" spans="1:11" x14ac:dyDescent="0.2">
      <c r="A20">
        <v>1</v>
      </c>
      <c r="B20">
        <f t="shared" si="0"/>
        <v>1</v>
      </c>
      <c r="C20">
        <f t="shared" si="1"/>
        <v>126</v>
      </c>
      <c r="D20">
        <f t="shared" si="2"/>
        <v>1</v>
      </c>
      <c r="E20">
        <f t="shared" si="3"/>
        <v>1</v>
      </c>
      <c r="F20">
        <f t="shared" si="4"/>
        <v>1</v>
      </c>
      <c r="G20">
        <f t="shared" si="5"/>
        <v>2.3809523809523808E-2</v>
      </c>
      <c r="H20">
        <f t="shared" si="6"/>
        <v>-1.889644746787604E-4</v>
      </c>
      <c r="I20">
        <f t="shared" si="7"/>
        <v>2.3620559334845047E-2</v>
      </c>
      <c r="J20">
        <f t="shared" si="8"/>
        <v>1.5873015873015873E-4</v>
      </c>
      <c r="K20">
        <f t="shared" si="9"/>
        <v>2.3779289493575207E-2</v>
      </c>
    </row>
    <row r="21" spans="1:11" x14ac:dyDescent="0.2">
      <c r="A21">
        <v>1.5</v>
      </c>
      <c r="B21">
        <f t="shared" si="0"/>
        <v>3.375</v>
      </c>
      <c r="C21">
        <f t="shared" si="1"/>
        <v>128.375</v>
      </c>
      <c r="D21">
        <f t="shared" si="2"/>
        <v>2.25</v>
      </c>
      <c r="E21">
        <f t="shared" si="3"/>
        <v>7.59375</v>
      </c>
      <c r="F21">
        <f t="shared" si="4"/>
        <v>1.5</v>
      </c>
      <c r="G21">
        <f t="shared" si="5"/>
        <v>5.2580331061343723E-2</v>
      </c>
      <c r="H21">
        <f t="shared" si="6"/>
        <v>-1.3823456072602537E-3</v>
      </c>
      <c r="I21">
        <f t="shared" si="7"/>
        <v>5.1197985454083467E-2</v>
      </c>
      <c r="J21">
        <f t="shared" si="8"/>
        <v>5.2580331061343724E-4</v>
      </c>
      <c r="K21">
        <f t="shared" si="9"/>
        <v>5.1723788764696903E-2</v>
      </c>
    </row>
    <row r="22" spans="1:11" x14ac:dyDescent="0.2">
      <c r="A22">
        <v>2</v>
      </c>
      <c r="B22">
        <f t="shared" si="0"/>
        <v>8</v>
      </c>
      <c r="C22">
        <f t="shared" si="1"/>
        <v>133</v>
      </c>
      <c r="D22">
        <f t="shared" si="2"/>
        <v>4</v>
      </c>
      <c r="E22">
        <f t="shared" si="3"/>
        <v>32</v>
      </c>
      <c r="F22">
        <f t="shared" si="4"/>
        <v>2</v>
      </c>
      <c r="G22">
        <f t="shared" si="5"/>
        <v>9.0225563909774431E-2</v>
      </c>
      <c r="H22">
        <f t="shared" si="6"/>
        <v>-5.4271015885578606E-3</v>
      </c>
      <c r="I22">
        <f t="shared" si="7"/>
        <v>8.4798462321216572E-2</v>
      </c>
      <c r="J22">
        <f t="shared" si="8"/>
        <v>1.2030075187969924E-3</v>
      </c>
      <c r="K22">
        <f t="shared" si="9"/>
        <v>8.600146984001357E-2</v>
      </c>
    </row>
    <row r="23" spans="1:11" x14ac:dyDescent="0.2">
      <c r="A23">
        <v>2.5</v>
      </c>
      <c r="B23">
        <f t="shared" si="0"/>
        <v>15.625</v>
      </c>
      <c r="C23">
        <f t="shared" si="1"/>
        <v>140.625</v>
      </c>
      <c r="D23">
        <f t="shared" si="2"/>
        <v>6.25</v>
      </c>
      <c r="E23">
        <f t="shared" si="3"/>
        <v>97.65625</v>
      </c>
      <c r="F23">
        <f t="shared" si="4"/>
        <v>2.5</v>
      </c>
      <c r="G23">
        <f t="shared" si="5"/>
        <v>0.13333333333333333</v>
      </c>
      <c r="H23">
        <f t="shared" si="6"/>
        <v>-1.4814814814814815E-2</v>
      </c>
      <c r="I23">
        <f t="shared" si="7"/>
        <v>0.11851851851851852</v>
      </c>
      <c r="J23">
        <f t="shared" si="8"/>
        <v>2.2222222222222222E-3</v>
      </c>
      <c r="K23">
        <f t="shared" si="9"/>
        <v>0.12074074074074075</v>
      </c>
    </row>
    <row r="24" spans="1:11" x14ac:dyDescent="0.2">
      <c r="A24">
        <v>3</v>
      </c>
      <c r="B24">
        <f t="shared" si="0"/>
        <v>27</v>
      </c>
      <c r="C24">
        <f t="shared" si="1"/>
        <v>152</v>
      </c>
      <c r="D24">
        <f t="shared" si="2"/>
        <v>9</v>
      </c>
      <c r="E24">
        <f t="shared" si="3"/>
        <v>243</v>
      </c>
      <c r="F24">
        <f t="shared" si="4"/>
        <v>3</v>
      </c>
      <c r="G24">
        <f t="shared" si="5"/>
        <v>0.17763157894736842</v>
      </c>
      <c r="H24">
        <f t="shared" si="6"/>
        <v>-3.1552977839335181E-2</v>
      </c>
      <c r="I24">
        <f t="shared" si="7"/>
        <v>0.14607860110803322</v>
      </c>
      <c r="J24">
        <f t="shared" si="8"/>
        <v>3.5526315789473684E-3</v>
      </c>
      <c r="K24">
        <f t="shared" si="9"/>
        <v>0.14963123268698059</v>
      </c>
    </row>
    <row r="25" spans="1:11" x14ac:dyDescent="0.2">
      <c r="A25">
        <v>4</v>
      </c>
      <c r="B25">
        <f t="shared" si="0"/>
        <v>64</v>
      </c>
      <c r="C25">
        <f t="shared" si="1"/>
        <v>189</v>
      </c>
      <c r="D25">
        <f t="shared" si="2"/>
        <v>16</v>
      </c>
      <c r="E25">
        <f t="shared" si="3"/>
        <v>1024</v>
      </c>
      <c r="F25">
        <f t="shared" si="4"/>
        <v>4</v>
      </c>
      <c r="G25">
        <f t="shared" si="5"/>
        <v>0.25396825396825395</v>
      </c>
      <c r="H25">
        <f t="shared" si="6"/>
        <v>-8.5999832031578058E-2</v>
      </c>
      <c r="I25">
        <f t="shared" si="7"/>
        <v>0.16796842193667588</v>
      </c>
      <c r="J25">
        <f t="shared" si="8"/>
        <v>6.7724867724867728E-3</v>
      </c>
      <c r="K25">
        <f t="shared" si="9"/>
        <v>0.17474090870916265</v>
      </c>
    </row>
    <row r="26" spans="1:11" x14ac:dyDescent="0.2">
      <c r="A26">
        <v>5</v>
      </c>
      <c r="B26">
        <f t="shared" si="0"/>
        <v>125</v>
      </c>
      <c r="C26">
        <f t="shared" si="1"/>
        <v>250</v>
      </c>
      <c r="D26">
        <f t="shared" si="2"/>
        <v>25</v>
      </c>
      <c r="E26">
        <f t="shared" si="3"/>
        <v>3125</v>
      </c>
      <c r="F26">
        <f t="shared" si="4"/>
        <v>5</v>
      </c>
      <c r="G26">
        <f t="shared" si="5"/>
        <v>0.3</v>
      </c>
      <c r="H26">
        <f t="shared" si="6"/>
        <v>-0.15</v>
      </c>
      <c r="I26">
        <f t="shared" si="7"/>
        <v>0.15</v>
      </c>
      <c r="J26">
        <f t="shared" si="8"/>
        <v>0.01</v>
      </c>
      <c r="K26">
        <f t="shared" si="9"/>
        <v>0.16</v>
      </c>
    </row>
    <row r="27" spans="1:11" x14ac:dyDescent="0.2">
      <c r="A27">
        <v>6</v>
      </c>
      <c r="B27">
        <f t="shared" si="0"/>
        <v>216</v>
      </c>
      <c r="C27">
        <f t="shared" si="1"/>
        <v>341</v>
      </c>
      <c r="D27">
        <f t="shared" si="2"/>
        <v>36</v>
      </c>
      <c r="E27">
        <f t="shared" si="3"/>
        <v>7776</v>
      </c>
      <c r="F27">
        <f t="shared" si="4"/>
        <v>6</v>
      </c>
      <c r="G27">
        <f t="shared" si="5"/>
        <v>0.31671554252199413</v>
      </c>
      <c r="H27">
        <f t="shared" si="6"/>
        <v>-0.20061746975000214</v>
      </c>
      <c r="I27">
        <f t="shared" si="7"/>
        <v>0.11609807277199199</v>
      </c>
      <c r="J27">
        <f t="shared" si="8"/>
        <v>1.2668621700879765E-2</v>
      </c>
      <c r="K27">
        <f t="shared" si="9"/>
        <v>0.12876669447287176</v>
      </c>
    </row>
    <row r="28" spans="1:11" x14ac:dyDescent="0.2">
      <c r="A28">
        <v>7</v>
      </c>
      <c r="B28">
        <f t="shared" si="0"/>
        <v>343</v>
      </c>
      <c r="C28">
        <f t="shared" si="1"/>
        <v>468</v>
      </c>
      <c r="D28">
        <f t="shared" si="2"/>
        <v>49</v>
      </c>
      <c r="E28">
        <f t="shared" si="3"/>
        <v>16807</v>
      </c>
      <c r="F28">
        <f t="shared" si="4"/>
        <v>7</v>
      </c>
      <c r="G28">
        <f t="shared" si="5"/>
        <v>0.3141025641025641</v>
      </c>
      <c r="H28">
        <f t="shared" si="6"/>
        <v>-0.23020764847687925</v>
      </c>
      <c r="I28">
        <f t="shared" si="7"/>
        <v>8.3894915625684852E-2</v>
      </c>
      <c r="J28">
        <f t="shared" si="8"/>
        <v>1.4658119658119658E-2</v>
      </c>
      <c r="K28">
        <f t="shared" si="9"/>
        <v>9.8553035283804505E-2</v>
      </c>
    </row>
    <row r="29" spans="1:11" x14ac:dyDescent="0.2">
      <c r="A29">
        <v>8</v>
      </c>
      <c r="B29">
        <f t="shared" si="0"/>
        <v>512</v>
      </c>
      <c r="C29">
        <f t="shared" si="1"/>
        <v>637</v>
      </c>
      <c r="D29">
        <f t="shared" si="2"/>
        <v>64</v>
      </c>
      <c r="E29">
        <f t="shared" si="3"/>
        <v>32768</v>
      </c>
      <c r="F29">
        <f t="shared" si="4"/>
        <v>8</v>
      </c>
      <c r="G29">
        <f t="shared" si="5"/>
        <v>0.30141287284144425</v>
      </c>
      <c r="H29">
        <f t="shared" si="6"/>
        <v>-0.24226591977208708</v>
      </c>
      <c r="I29">
        <f t="shared" si="7"/>
        <v>5.9146953069357161E-2</v>
      </c>
      <c r="J29">
        <f t="shared" si="8"/>
        <v>1.607535321821036E-2</v>
      </c>
      <c r="K29">
        <f t="shared" si="9"/>
        <v>7.5222306287567514E-2</v>
      </c>
    </row>
    <row r="30" spans="1:11" x14ac:dyDescent="0.2">
      <c r="A30">
        <v>9</v>
      </c>
      <c r="B30">
        <f t="shared" si="0"/>
        <v>729</v>
      </c>
      <c r="C30">
        <f t="shared" si="1"/>
        <v>854</v>
      </c>
      <c r="D30">
        <f t="shared" si="2"/>
        <v>81</v>
      </c>
      <c r="E30">
        <f t="shared" si="3"/>
        <v>59049</v>
      </c>
      <c r="F30">
        <f t="shared" si="4"/>
        <v>9</v>
      </c>
      <c r="G30">
        <f t="shared" si="5"/>
        <v>0.28454332552693207</v>
      </c>
      <c r="H30">
        <f t="shared" si="6"/>
        <v>-0.24289471230577692</v>
      </c>
      <c r="I30">
        <f t="shared" si="7"/>
        <v>4.1648613221155151E-2</v>
      </c>
      <c r="J30">
        <f t="shared" si="8"/>
        <v>1.7072599531615926E-2</v>
      </c>
      <c r="K30">
        <f t="shared" si="9"/>
        <v>5.8721212752771076E-2</v>
      </c>
    </row>
    <row r="31" spans="1:11" x14ac:dyDescent="0.2">
      <c r="A31">
        <v>10</v>
      </c>
      <c r="B31">
        <f t="shared" si="0"/>
        <v>1000</v>
      </c>
      <c r="C31">
        <f t="shared" si="1"/>
        <v>1125</v>
      </c>
      <c r="D31">
        <f t="shared" si="2"/>
        <v>100</v>
      </c>
      <c r="E31">
        <f t="shared" si="3"/>
        <v>100000</v>
      </c>
      <c r="F31">
        <f t="shared" si="4"/>
        <v>10</v>
      </c>
      <c r="G31">
        <f t="shared" si="5"/>
        <v>0.26666666666666666</v>
      </c>
      <c r="H31">
        <f t="shared" si="6"/>
        <v>-0.23703703703703705</v>
      </c>
      <c r="I31">
        <f t="shared" si="7"/>
        <v>2.9629629629629617E-2</v>
      </c>
      <c r="J31">
        <f t="shared" si="8"/>
        <v>1.7777777777777778E-2</v>
      </c>
      <c r="K31">
        <f t="shared" si="9"/>
        <v>4.7407407407407398E-2</v>
      </c>
    </row>
    <row r="32" spans="1:11" x14ac:dyDescent="0.2">
      <c r="A32">
        <v>12</v>
      </c>
      <c r="B32">
        <f t="shared" si="0"/>
        <v>1728</v>
      </c>
      <c r="C32">
        <f t="shared" si="1"/>
        <v>1853</v>
      </c>
      <c r="D32">
        <f t="shared" si="2"/>
        <v>144</v>
      </c>
      <c r="E32">
        <f t="shared" si="3"/>
        <v>248832</v>
      </c>
      <c r="F32">
        <f t="shared" si="4"/>
        <v>12</v>
      </c>
      <c r="G32">
        <f t="shared" si="5"/>
        <v>0.23313545601726929</v>
      </c>
      <c r="H32">
        <f t="shared" si="6"/>
        <v>-0.21740856340952042</v>
      </c>
      <c r="I32">
        <f t="shared" si="7"/>
        <v>1.5726892607748871E-2</v>
      </c>
      <c r="J32">
        <f t="shared" si="8"/>
        <v>1.8650836481381546E-2</v>
      </c>
      <c r="K32">
        <f t="shared" si="9"/>
        <v>3.4377729089130421E-2</v>
      </c>
    </row>
    <row r="33" spans="1:11" x14ac:dyDescent="0.2">
      <c r="A33">
        <v>14</v>
      </c>
      <c r="B33">
        <f t="shared" si="0"/>
        <v>2744</v>
      </c>
      <c r="C33">
        <f t="shared" si="1"/>
        <v>2869</v>
      </c>
      <c r="D33">
        <f t="shared" si="2"/>
        <v>196</v>
      </c>
      <c r="E33">
        <f t="shared" si="3"/>
        <v>537824</v>
      </c>
      <c r="F33">
        <f t="shared" si="4"/>
        <v>14</v>
      </c>
      <c r="G33">
        <f t="shared" si="5"/>
        <v>0.20494945974207041</v>
      </c>
      <c r="H33">
        <f t="shared" si="6"/>
        <v>-0.19601997822664385</v>
      </c>
      <c r="I33">
        <f t="shared" si="7"/>
        <v>8.9294815154265517E-3</v>
      </c>
      <c r="J33">
        <f t="shared" si="8"/>
        <v>1.9128616242593238E-2</v>
      </c>
      <c r="K33">
        <f t="shared" si="9"/>
        <v>2.805809775801979E-2</v>
      </c>
    </row>
    <row r="34" spans="1:11" x14ac:dyDescent="0.2">
      <c r="A34">
        <v>16</v>
      </c>
      <c r="B34">
        <f t="shared" si="0"/>
        <v>4096</v>
      </c>
      <c r="C34">
        <f t="shared" si="1"/>
        <v>4221</v>
      </c>
      <c r="D34">
        <f t="shared" si="2"/>
        <v>256</v>
      </c>
      <c r="E34">
        <f t="shared" si="3"/>
        <v>1048576</v>
      </c>
      <c r="F34">
        <f t="shared" si="4"/>
        <v>16</v>
      </c>
      <c r="G34">
        <f t="shared" si="5"/>
        <v>0.18194740582800284</v>
      </c>
      <c r="H34">
        <f t="shared" si="6"/>
        <v>-0.1765592452668798</v>
      </c>
      <c r="I34">
        <f t="shared" si="7"/>
        <v>5.3881605611230399E-3</v>
      </c>
      <c r="J34">
        <f t="shared" si="8"/>
        <v>1.9407723288320303E-2</v>
      </c>
      <c r="K34">
        <f t="shared" si="9"/>
        <v>2.4795883849443343E-2</v>
      </c>
    </row>
    <row r="35" spans="1:11" x14ac:dyDescent="0.2">
      <c r="A35">
        <v>18</v>
      </c>
      <c r="B35">
        <f t="shared" si="0"/>
        <v>5832</v>
      </c>
      <c r="C35">
        <f t="shared" si="1"/>
        <v>5957</v>
      </c>
      <c r="D35">
        <f t="shared" si="2"/>
        <v>324</v>
      </c>
      <c r="E35">
        <f t="shared" si="3"/>
        <v>1889568</v>
      </c>
      <c r="F35">
        <f t="shared" si="4"/>
        <v>18</v>
      </c>
      <c r="G35">
        <f t="shared" si="5"/>
        <v>0.16316938056068492</v>
      </c>
      <c r="H35">
        <f t="shared" si="6"/>
        <v>-0.15974548051534571</v>
      </c>
      <c r="I35">
        <f t="shared" si="7"/>
        <v>3.4239000453392121E-3</v>
      </c>
      <c r="J35">
        <f t="shared" si="8"/>
        <v>1.958032566728219E-2</v>
      </c>
      <c r="K35">
        <f t="shared" si="9"/>
        <v>2.3004225712621403E-2</v>
      </c>
    </row>
    <row r="36" spans="1:11" x14ac:dyDescent="0.2">
      <c r="A36">
        <v>20</v>
      </c>
      <c r="B36">
        <f t="shared" si="0"/>
        <v>8000</v>
      </c>
      <c r="C36">
        <f t="shared" si="1"/>
        <v>8125</v>
      </c>
      <c r="D36">
        <f t="shared" si="2"/>
        <v>400</v>
      </c>
      <c r="E36">
        <f t="shared" si="3"/>
        <v>3200000</v>
      </c>
      <c r="F36">
        <f t="shared" si="4"/>
        <v>20</v>
      </c>
      <c r="G36">
        <f t="shared" si="5"/>
        <v>0.14769230769230771</v>
      </c>
      <c r="H36">
        <f t="shared" si="6"/>
        <v>-0.14542011834319526</v>
      </c>
      <c r="I36">
        <f t="shared" si="7"/>
        <v>2.2721893491124412E-3</v>
      </c>
      <c r="J36">
        <f t="shared" si="8"/>
        <v>1.9692307692307693E-2</v>
      </c>
      <c r="K36">
        <f t="shared" si="9"/>
        <v>2.1964497041420134E-2</v>
      </c>
    </row>
    <row r="37" spans="1:11" x14ac:dyDescent="0.2">
      <c r="A37">
        <v>25</v>
      </c>
      <c r="B37">
        <f t="shared" si="0"/>
        <v>15625</v>
      </c>
      <c r="C37">
        <f t="shared" si="1"/>
        <v>15750</v>
      </c>
      <c r="D37">
        <f t="shared" si="2"/>
        <v>625</v>
      </c>
      <c r="E37">
        <f t="shared" si="3"/>
        <v>9765625</v>
      </c>
      <c r="F37">
        <f t="shared" si="4"/>
        <v>25</v>
      </c>
      <c r="G37">
        <f t="shared" si="5"/>
        <v>0.11904761904761904</v>
      </c>
      <c r="H37">
        <f t="shared" si="6"/>
        <v>-0.11810279667422524</v>
      </c>
      <c r="I37">
        <f t="shared" si="7"/>
        <v>9.4482237339379993E-4</v>
      </c>
      <c r="J37">
        <f t="shared" si="8"/>
        <v>1.984126984126984E-2</v>
      </c>
      <c r="K37">
        <f t="shared" si="9"/>
        <v>2.078609221466364E-2</v>
      </c>
    </row>
    <row r="38" spans="1:11" x14ac:dyDescent="0.2">
      <c r="A38">
        <v>30</v>
      </c>
      <c r="B38">
        <f t="shared" si="0"/>
        <v>27000</v>
      </c>
      <c r="C38">
        <f t="shared" si="1"/>
        <v>27125</v>
      </c>
      <c r="D38">
        <f t="shared" si="2"/>
        <v>900</v>
      </c>
      <c r="E38">
        <f t="shared" si="3"/>
        <v>24300000</v>
      </c>
      <c r="F38">
        <f t="shared" si="4"/>
        <v>30</v>
      </c>
      <c r="G38">
        <f t="shared" si="5"/>
        <v>9.9539170506912439E-2</v>
      </c>
      <c r="H38">
        <f t="shared" si="6"/>
        <v>-9.9080464652041872E-2</v>
      </c>
      <c r="I38">
        <f t="shared" si="7"/>
        <v>4.5870585487056692E-4</v>
      </c>
      <c r="J38">
        <f t="shared" si="8"/>
        <v>1.9907834101382488E-2</v>
      </c>
      <c r="K38">
        <f t="shared" si="9"/>
        <v>2.0366539956253055E-2</v>
      </c>
    </row>
    <row r="39" spans="1:11" x14ac:dyDescent="0.2">
      <c r="A39">
        <v>40</v>
      </c>
      <c r="B39">
        <f t="shared" si="0"/>
        <v>64000</v>
      </c>
      <c r="C39">
        <f t="shared" si="1"/>
        <v>64125</v>
      </c>
      <c r="D39">
        <f t="shared" si="2"/>
        <v>1600</v>
      </c>
      <c r="E39">
        <f t="shared" si="3"/>
        <v>102400000</v>
      </c>
      <c r="F39">
        <f t="shared" si="4"/>
        <v>40</v>
      </c>
      <c r="G39">
        <f t="shared" si="5"/>
        <v>7.4853801169590645E-2</v>
      </c>
      <c r="H39">
        <f t="shared" si="6"/>
        <v>-7.470788732715479E-2</v>
      </c>
      <c r="I39">
        <f t="shared" si="7"/>
        <v>1.459138424358547E-4</v>
      </c>
      <c r="J39">
        <f t="shared" si="8"/>
        <v>1.9961013645224172E-2</v>
      </c>
      <c r="K39">
        <f t="shared" si="9"/>
        <v>2.0106927487660027E-2</v>
      </c>
    </row>
  </sheetData>
  <phoneticPr fontId="1" type="noConversion"/>
  <pageMargins left="0.75" right="0.75" top="1" bottom="1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Taul1</vt:lpstr>
      <vt:lpstr>Taul2</vt:lpstr>
      <vt:lpstr>Taul3</vt:lpstr>
    </vt:vector>
  </TitlesOfParts>
  <Company>Varsinais-Suomen sairaanhoitopiiri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Vesa Oikonen</dc:creator>
  <cp:lastModifiedBy>Vesa Oikonen</cp:lastModifiedBy>
  <dcterms:created xsi:type="dcterms:W3CDTF">2008-07-10T12:23:40Z</dcterms:created>
  <dcterms:modified xsi:type="dcterms:W3CDTF">2016-01-17T18:29:54Z</dcterms:modified>
</cp:coreProperties>
</file>